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emporaire\Détection signes vieillissement par ESMS\"/>
    </mc:Choice>
  </mc:AlternateContent>
  <workbookProtection workbookAlgorithmName="SHA-512" workbookHashValue="5As7BGme577ahAz3gkXMePlUtWbr0kC5Ng9Jvn1ddgBB5NoffWlBYSNSKing3zoD7DluMCqyBFhsSD2+5F5Vgw==" workbookSaltValue="nDgq+S6mnMM4t7Pk8gN1Rw==" workbookSpinCount="100000" lockStructure="1"/>
  <bookViews>
    <workbookView xWindow="0" yWindow="0" windowWidth="2460" windowHeight="0" activeTab="2"/>
  </bookViews>
  <sheets>
    <sheet name="GUIDE d'utilisation" sheetId="4" r:id="rId1"/>
    <sheet name="Exemple de saisie" sheetId="2" r:id="rId2"/>
    <sheet name="TRAME GRILLE" sheetId="5" r:id="rId3"/>
  </sheets>
  <externalReferences>
    <externalReference r:id="rId4"/>
    <externalReference r:id="rId5"/>
    <externalReference r:id="rId6"/>
  </externalReferences>
  <definedNames>
    <definedName name="_xlnm.Print_Area" localSheetId="2">'TRAME GRILLE'!$A$1:$M$168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5" l="1"/>
  <c r="F7" i="5"/>
  <c r="G7" i="5"/>
  <c r="D7" i="5"/>
  <c r="H7" i="5" l="1"/>
  <c r="I7" i="5"/>
  <c r="J7" i="5"/>
  <c r="K7" i="5"/>
  <c r="L7" i="5"/>
  <c r="M7" i="5"/>
  <c r="N7" i="5"/>
  <c r="O7" i="5"/>
  <c r="P7" i="5"/>
  <c r="Q7" i="5"/>
  <c r="R7" i="5"/>
  <c r="S7" i="5"/>
  <c r="T7" i="5"/>
  <c r="M144" i="5" l="1"/>
  <c r="N144" i="5"/>
  <c r="O144" i="5"/>
  <c r="P144" i="5"/>
  <c r="Q144" i="5"/>
  <c r="R144" i="5"/>
  <c r="S144" i="5"/>
  <c r="T144" i="5"/>
  <c r="M145" i="5"/>
  <c r="N145" i="5"/>
  <c r="O145" i="5"/>
  <c r="P145" i="5"/>
  <c r="Q145" i="5"/>
  <c r="R145" i="5"/>
  <c r="S145" i="5"/>
  <c r="S146" i="5" s="1"/>
  <c r="T145" i="5"/>
  <c r="M146" i="5"/>
  <c r="M148" i="5" s="1"/>
  <c r="M149" i="5" s="1"/>
  <c r="N146" i="5"/>
  <c r="O146" i="5"/>
  <c r="P146" i="5"/>
  <c r="P148" i="5" s="1"/>
  <c r="P149" i="5" s="1"/>
  <c r="M147" i="5"/>
  <c r="N147" i="5"/>
  <c r="O147" i="5"/>
  <c r="P147" i="5"/>
  <c r="Q147" i="5"/>
  <c r="R147" i="5"/>
  <c r="S147" i="5"/>
  <c r="T147" i="5"/>
  <c r="N148" i="5"/>
  <c r="N149" i="5" s="1"/>
  <c r="O148" i="5"/>
  <c r="O149" i="5" s="1"/>
  <c r="M129" i="5"/>
  <c r="M131" i="5" s="1"/>
  <c r="N129" i="5"/>
  <c r="O129" i="5"/>
  <c r="P129" i="5"/>
  <c r="Q129" i="5"/>
  <c r="R129" i="5"/>
  <c r="S129" i="5"/>
  <c r="T129" i="5"/>
  <c r="M130" i="5"/>
  <c r="N130" i="5"/>
  <c r="O130" i="5"/>
  <c r="O131" i="5" s="1"/>
  <c r="P130" i="5"/>
  <c r="Q130" i="5"/>
  <c r="R130" i="5"/>
  <c r="S130" i="5"/>
  <c r="T130" i="5"/>
  <c r="M132" i="5"/>
  <c r="N132" i="5"/>
  <c r="O132" i="5"/>
  <c r="P132" i="5"/>
  <c r="Q132" i="5"/>
  <c r="R132" i="5"/>
  <c r="S132" i="5"/>
  <c r="T132" i="5"/>
  <c r="M119" i="5"/>
  <c r="N119" i="5"/>
  <c r="O119" i="5"/>
  <c r="P119" i="5"/>
  <c r="Q119" i="5"/>
  <c r="R119" i="5"/>
  <c r="S119" i="5"/>
  <c r="T119" i="5"/>
  <c r="M120" i="5"/>
  <c r="N120" i="5"/>
  <c r="O120" i="5"/>
  <c r="O121" i="5" s="1"/>
  <c r="P120" i="5"/>
  <c r="P121" i="5" s="1"/>
  <c r="Q120" i="5"/>
  <c r="R120" i="5"/>
  <c r="R121" i="5" s="1"/>
  <c r="R123" i="5" s="1"/>
  <c r="R124" i="5" s="1"/>
  <c r="S120" i="5"/>
  <c r="T120" i="5"/>
  <c r="M121" i="5"/>
  <c r="M123" i="5" s="1"/>
  <c r="M124" i="5" s="1"/>
  <c r="N121" i="5"/>
  <c r="N123" i="5" s="1"/>
  <c r="N124" i="5" s="1"/>
  <c r="M122" i="5"/>
  <c r="N122" i="5"/>
  <c r="O122" i="5"/>
  <c r="P122" i="5"/>
  <c r="Q122" i="5"/>
  <c r="R122" i="5"/>
  <c r="S122" i="5"/>
  <c r="T122" i="5"/>
  <c r="M102" i="5"/>
  <c r="N102" i="5"/>
  <c r="O102" i="5"/>
  <c r="P102" i="5"/>
  <c r="Q102" i="5"/>
  <c r="R102" i="5"/>
  <c r="S102" i="5"/>
  <c r="T102" i="5"/>
  <c r="M103" i="5"/>
  <c r="N103" i="5"/>
  <c r="O103" i="5"/>
  <c r="P103" i="5"/>
  <c r="Q103" i="5"/>
  <c r="R103" i="5"/>
  <c r="S103" i="5"/>
  <c r="T103" i="5"/>
  <c r="M104" i="5"/>
  <c r="M106" i="5" s="1"/>
  <c r="M107" i="5" s="1"/>
  <c r="M105" i="5"/>
  <c r="N105" i="5"/>
  <c r="O105" i="5"/>
  <c r="P105" i="5"/>
  <c r="Q105" i="5"/>
  <c r="R105" i="5"/>
  <c r="S105" i="5"/>
  <c r="T105" i="5"/>
  <c r="M89" i="5"/>
  <c r="N89" i="5"/>
  <c r="O89" i="5"/>
  <c r="P89" i="5"/>
  <c r="Q89" i="5"/>
  <c r="R89" i="5"/>
  <c r="S89" i="5"/>
  <c r="T89" i="5"/>
  <c r="M90" i="5"/>
  <c r="N90" i="5"/>
  <c r="O90" i="5"/>
  <c r="P90" i="5"/>
  <c r="Q90" i="5"/>
  <c r="R90" i="5"/>
  <c r="R91" i="5" s="1"/>
  <c r="S90" i="5"/>
  <c r="T90" i="5"/>
  <c r="M91" i="5"/>
  <c r="M93" i="5" s="1"/>
  <c r="M94" i="5" s="1"/>
  <c r="N91" i="5"/>
  <c r="N93" i="5" s="1"/>
  <c r="N94" i="5" s="1"/>
  <c r="O91" i="5"/>
  <c r="O93" i="5" s="1"/>
  <c r="O94" i="5" s="1"/>
  <c r="M92" i="5"/>
  <c r="N92" i="5"/>
  <c r="O92" i="5"/>
  <c r="P92" i="5"/>
  <c r="Q92" i="5"/>
  <c r="R92" i="5"/>
  <c r="S92" i="5"/>
  <c r="T92" i="5"/>
  <c r="M74" i="5"/>
  <c r="M76" i="5" s="1"/>
  <c r="M78" i="5" s="1"/>
  <c r="M79" i="5" s="1"/>
  <c r="N74" i="5"/>
  <c r="O74" i="5"/>
  <c r="P74" i="5"/>
  <c r="Q74" i="5"/>
  <c r="R74" i="5"/>
  <c r="S74" i="5"/>
  <c r="T74" i="5"/>
  <c r="M75" i="5"/>
  <c r="N75" i="5"/>
  <c r="N76" i="5" s="1"/>
  <c r="O75" i="5"/>
  <c r="P75" i="5"/>
  <c r="Q75" i="5"/>
  <c r="R75" i="5"/>
  <c r="S75" i="5"/>
  <c r="T75" i="5"/>
  <c r="M77" i="5"/>
  <c r="N77" i="5"/>
  <c r="O77" i="5"/>
  <c r="P77" i="5"/>
  <c r="Q77" i="5"/>
  <c r="R77" i="5"/>
  <c r="S77" i="5"/>
  <c r="T77" i="5"/>
  <c r="M64" i="5"/>
  <c r="M65" i="5" s="1"/>
  <c r="M67" i="5" s="1"/>
  <c r="M68" i="5" s="1"/>
  <c r="N64" i="5"/>
  <c r="N65" i="5" s="1"/>
  <c r="N67" i="5" s="1"/>
  <c r="N68" i="5" s="1"/>
  <c r="O64" i="5"/>
  <c r="O65" i="5" s="1"/>
  <c r="O67" i="5" s="1"/>
  <c r="O68" i="5" s="1"/>
  <c r="P64" i="5"/>
  <c r="P65" i="5" s="1"/>
  <c r="P67" i="5" s="1"/>
  <c r="P68" i="5" s="1"/>
  <c r="Q64" i="5"/>
  <c r="Q65" i="5" s="1"/>
  <c r="R64" i="5"/>
  <c r="R65" i="5" s="1"/>
  <c r="R67" i="5" s="1"/>
  <c r="R68" i="5" s="1"/>
  <c r="S64" i="5"/>
  <c r="S65" i="5" s="1"/>
  <c r="T64" i="5"/>
  <c r="T65" i="5" s="1"/>
  <c r="M66" i="5"/>
  <c r="N66" i="5"/>
  <c r="O66" i="5"/>
  <c r="P66" i="5"/>
  <c r="Q66" i="5"/>
  <c r="R66" i="5"/>
  <c r="S66" i="5"/>
  <c r="T66" i="5"/>
  <c r="M53" i="5"/>
  <c r="M54" i="5" s="1"/>
  <c r="M56" i="5" s="1"/>
  <c r="M57" i="5" s="1"/>
  <c r="N53" i="5"/>
  <c r="N54" i="5" s="1"/>
  <c r="N56" i="5" s="1"/>
  <c r="N57" i="5" s="1"/>
  <c r="O53" i="5"/>
  <c r="O54" i="5" s="1"/>
  <c r="P53" i="5"/>
  <c r="P54" i="5" s="1"/>
  <c r="P56" i="5" s="1"/>
  <c r="P57" i="5" s="1"/>
  <c r="Q53" i="5"/>
  <c r="Q54" i="5" s="1"/>
  <c r="R53" i="5"/>
  <c r="R54" i="5" s="1"/>
  <c r="S53" i="5"/>
  <c r="S54" i="5" s="1"/>
  <c r="T53" i="5"/>
  <c r="T54" i="5" s="1"/>
  <c r="M55" i="5"/>
  <c r="N55" i="5"/>
  <c r="O55" i="5"/>
  <c r="P55" i="5"/>
  <c r="Q55" i="5"/>
  <c r="R55" i="5"/>
  <c r="S55" i="5"/>
  <c r="T55" i="5"/>
  <c r="M41" i="5"/>
  <c r="M42" i="5" s="1"/>
  <c r="M44" i="5" s="1"/>
  <c r="M45" i="5" s="1"/>
  <c r="N41" i="5"/>
  <c r="N42" i="5" s="1"/>
  <c r="N44" i="5" s="1"/>
  <c r="N45" i="5" s="1"/>
  <c r="O41" i="5"/>
  <c r="O42" i="5" s="1"/>
  <c r="O44" i="5" s="1"/>
  <c r="O45" i="5" s="1"/>
  <c r="P41" i="5"/>
  <c r="P42" i="5" s="1"/>
  <c r="P44" i="5" s="1"/>
  <c r="P45" i="5" s="1"/>
  <c r="Q41" i="5"/>
  <c r="Q42" i="5" s="1"/>
  <c r="R41" i="5"/>
  <c r="R42" i="5" s="1"/>
  <c r="S41" i="5"/>
  <c r="S42" i="5" s="1"/>
  <c r="T41" i="5"/>
  <c r="T42" i="5" s="1"/>
  <c r="M43" i="5"/>
  <c r="N43" i="5"/>
  <c r="O43" i="5"/>
  <c r="P43" i="5"/>
  <c r="Q43" i="5"/>
  <c r="R43" i="5"/>
  <c r="S43" i="5"/>
  <c r="T43" i="5"/>
  <c r="M28" i="5"/>
  <c r="N28" i="5"/>
  <c r="O28" i="5"/>
  <c r="P28" i="5"/>
  <c r="Q28" i="5"/>
  <c r="R28" i="5"/>
  <c r="S28" i="5"/>
  <c r="T28" i="5"/>
  <c r="M29" i="5"/>
  <c r="N29" i="5"/>
  <c r="O29" i="5"/>
  <c r="P29" i="5"/>
  <c r="Q29" i="5"/>
  <c r="R29" i="5"/>
  <c r="R30" i="5" s="1"/>
  <c r="S29" i="5"/>
  <c r="T29" i="5"/>
  <c r="M30" i="5"/>
  <c r="M32" i="5" s="1"/>
  <c r="M33" i="5" s="1"/>
  <c r="M31" i="5"/>
  <c r="N31" i="5"/>
  <c r="O31" i="5"/>
  <c r="P31" i="5"/>
  <c r="Q31" i="5"/>
  <c r="R31" i="5"/>
  <c r="S31" i="5"/>
  <c r="T31" i="5"/>
  <c r="O95" i="5" l="1"/>
  <c r="O157" i="5" s="1"/>
  <c r="O177" i="5" s="1"/>
  <c r="R125" i="5"/>
  <c r="R159" i="5" s="1"/>
  <c r="R179" i="5" s="1"/>
  <c r="M58" i="5"/>
  <c r="M154" i="5" s="1"/>
  <c r="M174" i="5" s="1"/>
  <c r="P91" i="5"/>
  <c r="P93" i="5" s="1"/>
  <c r="P94" i="5" s="1"/>
  <c r="P95" i="5" s="1"/>
  <c r="P157" i="5" s="1"/>
  <c r="P177" i="5" s="1"/>
  <c r="N125" i="5"/>
  <c r="N159" i="5" s="1"/>
  <c r="N179" i="5" s="1"/>
  <c r="M46" i="5"/>
  <c r="M153" i="5" s="1"/>
  <c r="M173" i="5" s="1"/>
  <c r="N58" i="5"/>
  <c r="N154" i="5" s="1"/>
  <c r="N174" i="5" s="1"/>
  <c r="R69" i="5"/>
  <c r="R155" i="5" s="1"/>
  <c r="R175" i="5" s="1"/>
  <c r="R146" i="5"/>
  <c r="N30" i="5"/>
  <c r="N32" i="5" s="1"/>
  <c r="N33" i="5" s="1"/>
  <c r="N34" i="5" s="1"/>
  <c r="N152" i="5" s="1"/>
  <c r="N172" i="5" s="1"/>
  <c r="Q104" i="5"/>
  <c r="Q106" i="5" s="1"/>
  <c r="Q107" i="5" s="1"/>
  <c r="S131" i="5"/>
  <c r="S133" i="5" s="1"/>
  <c r="S134" i="5" s="1"/>
  <c r="N150" i="5"/>
  <c r="N161" i="5" s="1"/>
  <c r="N181" i="5" s="1"/>
  <c r="P58" i="5"/>
  <c r="P154" i="5" s="1"/>
  <c r="P174" i="5" s="1"/>
  <c r="Q121" i="5"/>
  <c r="Q123" i="5" s="1"/>
  <c r="Q124" i="5" s="1"/>
  <c r="Q125" i="5" s="1"/>
  <c r="Q159" i="5" s="1"/>
  <c r="Q179" i="5" s="1"/>
  <c r="O69" i="5"/>
  <c r="O155" i="5" s="1"/>
  <c r="O175" i="5" s="1"/>
  <c r="Q163" i="5"/>
  <c r="Q76" i="5"/>
  <c r="Q78" i="5" s="1"/>
  <c r="Q79" i="5" s="1"/>
  <c r="Q80" i="5" s="1"/>
  <c r="Q156" i="5" s="1"/>
  <c r="Q176" i="5" s="1"/>
  <c r="P46" i="5"/>
  <c r="P153" i="5" s="1"/>
  <c r="P173" i="5" s="1"/>
  <c r="N69" i="5"/>
  <c r="N155" i="5" s="1"/>
  <c r="N175" i="5" s="1"/>
  <c r="P76" i="5"/>
  <c r="P78" i="5" s="1"/>
  <c r="P79" i="5" s="1"/>
  <c r="M108" i="5"/>
  <c r="M158" i="5" s="1"/>
  <c r="M178" i="5" s="1"/>
  <c r="O76" i="5"/>
  <c r="O78" i="5" s="1"/>
  <c r="O79" i="5" s="1"/>
  <c r="O80" i="5" s="1"/>
  <c r="O156" i="5" s="1"/>
  <c r="O176" i="5" s="1"/>
  <c r="R104" i="5"/>
  <c r="R106" i="5" s="1"/>
  <c r="R107" i="5" s="1"/>
  <c r="R108" i="5" s="1"/>
  <c r="R158" i="5" s="1"/>
  <c r="R178" i="5" s="1"/>
  <c r="R131" i="5"/>
  <c r="R133" i="5" s="1"/>
  <c r="R134" i="5" s="1"/>
  <c r="R135" i="5" s="1"/>
  <c r="R160" i="5" s="1"/>
  <c r="R180" i="5" s="1"/>
  <c r="Q131" i="5"/>
  <c r="Q133" i="5" s="1"/>
  <c r="Q134" i="5" s="1"/>
  <c r="P30" i="5"/>
  <c r="P123" i="5"/>
  <c r="P124" i="5" s="1"/>
  <c r="P125" i="5" s="1"/>
  <c r="P159" i="5" s="1"/>
  <c r="P179" i="5" s="1"/>
  <c r="O123" i="5"/>
  <c r="O124" i="5" s="1"/>
  <c r="O125" i="5"/>
  <c r="O159" i="5" s="1"/>
  <c r="O179" i="5" s="1"/>
  <c r="O150" i="5"/>
  <c r="O161" i="5" s="1"/>
  <c r="O181" i="5" s="1"/>
  <c r="T146" i="5"/>
  <c r="T148" i="5" s="1"/>
  <c r="T149" i="5" s="1"/>
  <c r="T150" i="5" s="1"/>
  <c r="T161" i="5" s="1"/>
  <c r="T181" i="5" s="1"/>
  <c r="P131" i="5"/>
  <c r="P133" i="5" s="1"/>
  <c r="P134" i="5" s="1"/>
  <c r="M150" i="5"/>
  <c r="M161" i="5" s="1"/>
  <c r="M181" i="5" s="1"/>
  <c r="O30" i="5"/>
  <c r="O32" i="5" s="1"/>
  <c r="O33" i="5" s="1"/>
  <c r="O34" i="5" s="1"/>
  <c r="O152" i="5" s="1"/>
  <c r="O172" i="5" s="1"/>
  <c r="N46" i="5"/>
  <c r="N153" i="5" s="1"/>
  <c r="N173" i="5" s="1"/>
  <c r="T121" i="5"/>
  <c r="N131" i="5"/>
  <c r="N133" i="5" s="1"/>
  <c r="N134" i="5" s="1"/>
  <c r="N135" i="5" s="1"/>
  <c r="N160" i="5" s="1"/>
  <c r="N180" i="5" s="1"/>
  <c r="P150" i="5"/>
  <c r="P161" i="5" s="1"/>
  <c r="P181" i="5" s="1"/>
  <c r="S30" i="5"/>
  <c r="S32" i="5" s="1"/>
  <c r="S33" i="5" s="1"/>
  <c r="S34" i="5" s="1"/>
  <c r="S152" i="5" s="1"/>
  <c r="S172" i="5" s="1"/>
  <c r="O46" i="5"/>
  <c r="O153" i="5" s="1"/>
  <c r="O173" i="5" s="1"/>
  <c r="M80" i="5"/>
  <c r="M156" i="5" s="1"/>
  <c r="M176" i="5" s="1"/>
  <c r="Q30" i="5"/>
  <c r="P69" i="5"/>
  <c r="P155" i="5" s="1"/>
  <c r="P175" i="5" s="1"/>
  <c r="P104" i="5"/>
  <c r="P106" i="5" s="1"/>
  <c r="P107" i="5" s="1"/>
  <c r="S121" i="5"/>
  <c r="S123" i="5" s="1"/>
  <c r="S124" i="5" s="1"/>
  <c r="S125" i="5" s="1"/>
  <c r="S159" i="5" s="1"/>
  <c r="S179" i="5" s="1"/>
  <c r="Q135" i="5"/>
  <c r="Q160" i="5" s="1"/>
  <c r="Q180" i="5" s="1"/>
  <c r="M163" i="5"/>
  <c r="S76" i="5"/>
  <c r="S78" i="5" s="1"/>
  <c r="S79" i="5" s="1"/>
  <c r="S80" i="5" s="1"/>
  <c r="S156" i="5" s="1"/>
  <c r="S176" i="5" s="1"/>
  <c r="O104" i="5"/>
  <c r="O106" i="5" s="1"/>
  <c r="O107" i="5" s="1"/>
  <c r="O108" i="5" s="1"/>
  <c r="O158" i="5" s="1"/>
  <c r="O178" i="5" s="1"/>
  <c r="R163" i="5"/>
  <c r="R76" i="5"/>
  <c r="R78" i="5" s="1"/>
  <c r="R79" i="5" s="1"/>
  <c r="R80" i="5" s="1"/>
  <c r="R156" i="5" s="1"/>
  <c r="R176" i="5" s="1"/>
  <c r="S148" i="5"/>
  <c r="S149" i="5" s="1"/>
  <c r="S150" i="5" s="1"/>
  <c r="S161" i="5" s="1"/>
  <c r="S181" i="5" s="1"/>
  <c r="R148" i="5"/>
  <c r="R149" i="5" s="1"/>
  <c r="R150" i="5" s="1"/>
  <c r="R161" i="5" s="1"/>
  <c r="R181" i="5" s="1"/>
  <c r="Q146" i="5"/>
  <c r="O133" i="5"/>
  <c r="O134" i="5" s="1"/>
  <c r="O135" i="5" s="1"/>
  <c r="O160" i="5" s="1"/>
  <c r="O180" i="5" s="1"/>
  <c r="M133" i="5"/>
  <c r="M134" i="5" s="1"/>
  <c r="M135" i="5" s="1"/>
  <c r="M160" i="5" s="1"/>
  <c r="M180" i="5" s="1"/>
  <c r="T131" i="5"/>
  <c r="T133" i="5" s="1"/>
  <c r="T134" i="5" s="1"/>
  <c r="T135" i="5" s="1"/>
  <c r="T160" i="5" s="1"/>
  <c r="T180" i="5" s="1"/>
  <c r="M125" i="5"/>
  <c r="M159" i="5" s="1"/>
  <c r="M179" i="5" s="1"/>
  <c r="Q108" i="5"/>
  <c r="Q158" i="5" s="1"/>
  <c r="Q178" i="5" s="1"/>
  <c r="N104" i="5"/>
  <c r="T104" i="5"/>
  <c r="T106" i="5" s="1"/>
  <c r="T107" i="5" s="1"/>
  <c r="P163" i="5"/>
  <c r="P162" i="5"/>
  <c r="S104" i="5"/>
  <c r="S106" i="5" s="1"/>
  <c r="S107" i="5" s="1"/>
  <c r="S108" i="5" s="1"/>
  <c r="S158" i="5" s="1"/>
  <c r="S178" i="5" s="1"/>
  <c r="O163" i="5"/>
  <c r="S165" i="5"/>
  <c r="S91" i="5"/>
  <c r="S93" i="5" s="1"/>
  <c r="S94" i="5" s="1"/>
  <c r="T162" i="5"/>
  <c r="T91" i="5"/>
  <c r="T93" i="5" s="1"/>
  <c r="T94" i="5" s="1"/>
  <c r="T95" i="5" s="1"/>
  <c r="T157" i="5" s="1"/>
  <c r="T177" i="5" s="1"/>
  <c r="T163" i="5"/>
  <c r="S163" i="5"/>
  <c r="N78" i="5"/>
  <c r="N79" i="5" s="1"/>
  <c r="N80" i="5" s="1"/>
  <c r="N156" i="5" s="1"/>
  <c r="N176" i="5" s="1"/>
  <c r="N163" i="5"/>
  <c r="T76" i="5"/>
  <c r="T78" i="5" s="1"/>
  <c r="T79" i="5" s="1"/>
  <c r="T80" i="5" s="1"/>
  <c r="T156" i="5" s="1"/>
  <c r="T176" i="5" s="1"/>
  <c r="M165" i="5"/>
  <c r="T165" i="5"/>
  <c r="N162" i="5"/>
  <c r="M164" i="5"/>
  <c r="M166" i="5" s="1"/>
  <c r="M167" i="5" s="1"/>
  <c r="M162" i="5"/>
  <c r="P165" i="5"/>
  <c r="Q165" i="5"/>
  <c r="O56" i="5"/>
  <c r="O57" i="5" s="1"/>
  <c r="O58" i="5" s="1"/>
  <c r="O154" i="5" s="1"/>
  <c r="O174" i="5" s="1"/>
  <c r="R165" i="5"/>
  <c r="O162" i="5"/>
  <c r="R162" i="5"/>
  <c r="Q162" i="5"/>
  <c r="O165" i="5"/>
  <c r="N165" i="5"/>
  <c r="S162" i="5"/>
  <c r="T30" i="5"/>
  <c r="M34" i="5"/>
  <c r="M152" i="5" s="1"/>
  <c r="M172" i="5" s="1"/>
  <c r="T123" i="5"/>
  <c r="T124" i="5" s="1"/>
  <c r="R93" i="5"/>
  <c r="R94" i="5" s="1"/>
  <c r="R95" i="5" s="1"/>
  <c r="R157" i="5" s="1"/>
  <c r="R177" i="5" s="1"/>
  <c r="M69" i="5"/>
  <c r="M155" i="5" s="1"/>
  <c r="M175" i="5" s="1"/>
  <c r="N95" i="5"/>
  <c r="N157" i="5" s="1"/>
  <c r="N177" i="5" s="1"/>
  <c r="M95" i="5"/>
  <c r="M157" i="5" s="1"/>
  <c r="M177" i="5" s="1"/>
  <c r="R56" i="5"/>
  <c r="R57" i="5" s="1"/>
  <c r="R58" i="5" s="1"/>
  <c r="R154" i="5" s="1"/>
  <c r="R174" i="5" s="1"/>
  <c r="R44" i="5"/>
  <c r="R45" i="5" s="1"/>
  <c r="R46" i="5" s="1"/>
  <c r="R153" i="5" s="1"/>
  <c r="R173" i="5" s="1"/>
  <c r="Q44" i="5"/>
  <c r="Q45" i="5" s="1"/>
  <c r="Q46" i="5" s="1"/>
  <c r="Q153" i="5" s="1"/>
  <c r="Q173" i="5" s="1"/>
  <c r="T67" i="5"/>
  <c r="T68" i="5" s="1"/>
  <c r="T69" i="5" s="1"/>
  <c r="T155" i="5" s="1"/>
  <c r="T175" i="5" s="1"/>
  <c r="R32" i="5"/>
  <c r="R33" i="5" s="1"/>
  <c r="R34" i="5" s="1"/>
  <c r="R152" i="5" s="1"/>
  <c r="R172" i="5" s="1"/>
  <c r="S67" i="5"/>
  <c r="S68" i="5" s="1"/>
  <c r="S69" i="5" s="1"/>
  <c r="S155" i="5" s="1"/>
  <c r="S175" i="5" s="1"/>
  <c r="S56" i="5"/>
  <c r="S57" i="5" s="1"/>
  <c r="S58" i="5" s="1"/>
  <c r="S154" i="5" s="1"/>
  <c r="S174" i="5" s="1"/>
  <c r="Q91" i="5"/>
  <c r="Q93" i="5" s="1"/>
  <c r="Q94" i="5" s="1"/>
  <c r="Q67" i="5"/>
  <c r="Q68" i="5" s="1"/>
  <c r="Q69" i="5" s="1"/>
  <c r="Q155" i="5" s="1"/>
  <c r="Q175" i="5" s="1"/>
  <c r="T56" i="5"/>
  <c r="T57" i="5" s="1"/>
  <c r="T58" i="5" s="1"/>
  <c r="T154" i="5" s="1"/>
  <c r="T174" i="5" s="1"/>
  <c r="Q56" i="5"/>
  <c r="Q57" i="5" s="1"/>
  <c r="Q58" i="5" s="1"/>
  <c r="Q154" i="5" s="1"/>
  <c r="Q174" i="5" s="1"/>
  <c r="T44" i="5"/>
  <c r="T45" i="5" s="1"/>
  <c r="T46" i="5" s="1"/>
  <c r="T153" i="5" s="1"/>
  <c r="T173" i="5" s="1"/>
  <c r="S44" i="5"/>
  <c r="S45" i="5" s="1"/>
  <c r="S46" i="5" s="1"/>
  <c r="S153" i="5" s="1"/>
  <c r="S173" i="5" s="1"/>
  <c r="P164" i="5" l="1"/>
  <c r="P166" i="5" s="1"/>
  <c r="P167" i="5" s="1"/>
  <c r="P80" i="5"/>
  <c r="P156" i="5" s="1"/>
  <c r="P176" i="5" s="1"/>
  <c r="S135" i="5"/>
  <c r="S160" i="5" s="1"/>
  <c r="S180" i="5" s="1"/>
  <c r="P32" i="5"/>
  <c r="P33" i="5" s="1"/>
  <c r="P34" i="5" s="1"/>
  <c r="P152" i="5" s="1"/>
  <c r="P172" i="5" s="1"/>
  <c r="S95" i="5"/>
  <c r="S157" i="5" s="1"/>
  <c r="S177" i="5" s="1"/>
  <c r="T125" i="5"/>
  <c r="T159" i="5" s="1"/>
  <c r="T179" i="5" s="1"/>
  <c r="S164" i="5"/>
  <c r="S166" i="5" s="1"/>
  <c r="S167" i="5" s="1"/>
  <c r="S168" i="5" s="1"/>
  <c r="S182" i="5" s="1"/>
  <c r="R164" i="5"/>
  <c r="R166" i="5" s="1"/>
  <c r="R167" i="5" s="1"/>
  <c r="P135" i="5"/>
  <c r="P160" i="5" s="1"/>
  <c r="P180" i="5" s="1"/>
  <c r="P108" i="5"/>
  <c r="P158" i="5" s="1"/>
  <c r="P178" i="5" s="1"/>
  <c r="Q32" i="5"/>
  <c r="Q33" i="5" s="1"/>
  <c r="Q34" i="5" s="1"/>
  <c r="Q152" i="5" s="1"/>
  <c r="Q172" i="5" s="1"/>
  <c r="O164" i="5"/>
  <c r="O166" i="5" s="1"/>
  <c r="O167" i="5" s="1"/>
  <c r="O168" i="5" s="1"/>
  <c r="O182" i="5" s="1"/>
  <c r="Q164" i="5"/>
  <c r="Q166" i="5" s="1"/>
  <c r="Q167" i="5" s="1"/>
  <c r="Q168" i="5" s="1"/>
  <c r="Q182" i="5" s="1"/>
  <c r="Q148" i="5"/>
  <c r="Q149" i="5" s="1"/>
  <c r="Q150" i="5" s="1"/>
  <c r="Q161" i="5" s="1"/>
  <c r="Q181" i="5" s="1"/>
  <c r="N106" i="5"/>
  <c r="N107" i="5" s="1"/>
  <c r="N108" i="5" s="1"/>
  <c r="N158" i="5" s="1"/>
  <c r="N178" i="5" s="1"/>
  <c r="P168" i="5"/>
  <c r="P182" i="5" s="1"/>
  <c r="T108" i="5"/>
  <c r="T158" i="5" s="1"/>
  <c r="T178" i="5" s="1"/>
  <c r="N164" i="5"/>
  <c r="N166" i="5" s="1"/>
  <c r="N167" i="5" s="1"/>
  <c r="N168" i="5" s="1"/>
  <c r="N182" i="5" s="1"/>
  <c r="M168" i="5"/>
  <c r="M182" i="5" s="1"/>
  <c r="Q95" i="5"/>
  <c r="Q157" i="5" s="1"/>
  <c r="Q177" i="5" s="1"/>
  <c r="R168" i="5"/>
  <c r="R182" i="5" s="1"/>
  <c r="T32" i="5"/>
  <c r="T33" i="5" s="1"/>
  <c r="T34" i="5" s="1"/>
  <c r="T152" i="5" s="1"/>
  <c r="T172" i="5" s="1"/>
  <c r="T164" i="5"/>
  <c r="T166" i="5" s="1"/>
  <c r="T167" i="5" s="1"/>
  <c r="T168" i="5" s="1"/>
  <c r="T182" i="5" s="1"/>
  <c r="L147" i="5"/>
  <c r="K147" i="5"/>
  <c r="J147" i="5"/>
  <c r="I147" i="5"/>
  <c r="H147" i="5"/>
  <c r="G147" i="5"/>
  <c r="F147" i="5"/>
  <c r="E147" i="5"/>
  <c r="D147" i="5"/>
  <c r="L145" i="5"/>
  <c r="K145" i="5"/>
  <c r="J145" i="5"/>
  <c r="I145" i="5"/>
  <c r="H145" i="5"/>
  <c r="G145" i="5"/>
  <c r="F145" i="5"/>
  <c r="E145" i="5"/>
  <c r="D145" i="5"/>
  <c r="L144" i="5"/>
  <c r="K144" i="5"/>
  <c r="K146" i="5" s="1"/>
  <c r="J144" i="5"/>
  <c r="I144" i="5"/>
  <c r="I146" i="5" s="1"/>
  <c r="H144" i="5"/>
  <c r="G144" i="5"/>
  <c r="F144" i="5"/>
  <c r="E144" i="5"/>
  <c r="D144" i="5"/>
  <c r="L132" i="5"/>
  <c r="K132" i="5"/>
  <c r="J132" i="5"/>
  <c r="I132" i="5"/>
  <c r="H132" i="5"/>
  <c r="G132" i="5"/>
  <c r="F132" i="5"/>
  <c r="E132" i="5"/>
  <c r="D132" i="5"/>
  <c r="L130" i="5"/>
  <c r="K130" i="5"/>
  <c r="J130" i="5"/>
  <c r="I130" i="5"/>
  <c r="H130" i="5"/>
  <c r="G130" i="5"/>
  <c r="F130" i="5"/>
  <c r="E130" i="5"/>
  <c r="D130" i="5"/>
  <c r="L129" i="5"/>
  <c r="L131" i="5" s="1"/>
  <c r="K129" i="5"/>
  <c r="J129" i="5"/>
  <c r="I129" i="5"/>
  <c r="H129" i="5"/>
  <c r="G129" i="5"/>
  <c r="G131" i="5" s="1"/>
  <c r="F129" i="5"/>
  <c r="E129" i="5"/>
  <c r="D129" i="5"/>
  <c r="D131" i="5" s="1"/>
  <c r="L122" i="5"/>
  <c r="K122" i="5"/>
  <c r="J122" i="5"/>
  <c r="I122" i="5"/>
  <c r="H122" i="5"/>
  <c r="G122" i="5"/>
  <c r="F122" i="5"/>
  <c r="E122" i="5"/>
  <c r="D122" i="5"/>
  <c r="L120" i="5"/>
  <c r="K120" i="5"/>
  <c r="J120" i="5"/>
  <c r="I120" i="5"/>
  <c r="H120" i="5"/>
  <c r="G120" i="5"/>
  <c r="F120" i="5"/>
  <c r="E120" i="5"/>
  <c r="D120" i="5"/>
  <c r="L119" i="5"/>
  <c r="K119" i="5"/>
  <c r="J119" i="5"/>
  <c r="J121" i="5" s="1"/>
  <c r="I119" i="5"/>
  <c r="H119" i="5"/>
  <c r="G119" i="5"/>
  <c r="F119" i="5"/>
  <c r="E119" i="5"/>
  <c r="D119" i="5"/>
  <c r="L105" i="5"/>
  <c r="K105" i="5"/>
  <c r="J105" i="5"/>
  <c r="I105" i="5"/>
  <c r="H105" i="5"/>
  <c r="G105" i="5"/>
  <c r="F105" i="5"/>
  <c r="E105" i="5"/>
  <c r="D105" i="5"/>
  <c r="L103" i="5"/>
  <c r="K103" i="5"/>
  <c r="J103" i="5"/>
  <c r="I103" i="5"/>
  <c r="H103" i="5"/>
  <c r="G103" i="5"/>
  <c r="F103" i="5"/>
  <c r="E103" i="5"/>
  <c r="D103" i="5"/>
  <c r="L102" i="5"/>
  <c r="K102" i="5"/>
  <c r="J102" i="5"/>
  <c r="I102" i="5"/>
  <c r="H102" i="5"/>
  <c r="G102" i="5"/>
  <c r="F102" i="5"/>
  <c r="E102" i="5"/>
  <c r="E104" i="5" s="1"/>
  <c r="D102" i="5"/>
  <c r="L92" i="5"/>
  <c r="K92" i="5"/>
  <c r="J92" i="5"/>
  <c r="I92" i="5"/>
  <c r="H92" i="5"/>
  <c r="G92" i="5"/>
  <c r="F92" i="5"/>
  <c r="E92" i="5"/>
  <c r="D92" i="5"/>
  <c r="L90" i="5"/>
  <c r="K90" i="5"/>
  <c r="J90" i="5"/>
  <c r="I90" i="5"/>
  <c r="H90" i="5"/>
  <c r="G90" i="5"/>
  <c r="F90" i="5"/>
  <c r="E90" i="5"/>
  <c r="D90" i="5"/>
  <c r="L89" i="5"/>
  <c r="K89" i="5"/>
  <c r="J89" i="5"/>
  <c r="I89" i="5"/>
  <c r="H89" i="5"/>
  <c r="G89" i="5"/>
  <c r="F89" i="5"/>
  <c r="E89" i="5"/>
  <c r="D89" i="5"/>
  <c r="L77" i="5"/>
  <c r="K77" i="5"/>
  <c r="J77" i="5"/>
  <c r="I77" i="5"/>
  <c r="H77" i="5"/>
  <c r="G77" i="5"/>
  <c r="F77" i="5"/>
  <c r="E77" i="5"/>
  <c r="D77" i="5"/>
  <c r="L75" i="5"/>
  <c r="K75" i="5"/>
  <c r="J75" i="5"/>
  <c r="I75" i="5"/>
  <c r="H75" i="5"/>
  <c r="G75" i="5"/>
  <c r="F75" i="5"/>
  <c r="E75" i="5"/>
  <c r="D75" i="5"/>
  <c r="L74" i="5"/>
  <c r="K74" i="5"/>
  <c r="J74" i="5"/>
  <c r="I74" i="5"/>
  <c r="H74" i="5"/>
  <c r="G74" i="5"/>
  <c r="F74" i="5"/>
  <c r="E74" i="5"/>
  <c r="D74" i="5"/>
  <c r="L66" i="5"/>
  <c r="K66" i="5"/>
  <c r="J66" i="5"/>
  <c r="I66" i="5"/>
  <c r="H66" i="5"/>
  <c r="G66" i="5"/>
  <c r="F66" i="5"/>
  <c r="E66" i="5"/>
  <c r="D66" i="5"/>
  <c r="L64" i="5"/>
  <c r="L65" i="5" s="1"/>
  <c r="K64" i="5"/>
  <c r="K65" i="5" s="1"/>
  <c r="J64" i="5"/>
  <c r="J65" i="5" s="1"/>
  <c r="I64" i="5"/>
  <c r="I65" i="5" s="1"/>
  <c r="H64" i="5"/>
  <c r="H65" i="5" s="1"/>
  <c r="G64" i="5"/>
  <c r="G65" i="5" s="1"/>
  <c r="F64" i="5"/>
  <c r="F65" i="5" s="1"/>
  <c r="E64" i="5"/>
  <c r="E65" i="5" s="1"/>
  <c r="D64" i="5"/>
  <c r="D65" i="5" s="1"/>
  <c r="L55" i="5"/>
  <c r="K55" i="5"/>
  <c r="J55" i="5"/>
  <c r="I55" i="5"/>
  <c r="H55" i="5"/>
  <c r="G55" i="5"/>
  <c r="F55" i="5"/>
  <c r="E55" i="5"/>
  <c r="D55" i="5"/>
  <c r="L53" i="5"/>
  <c r="L54" i="5" s="1"/>
  <c r="K53" i="5"/>
  <c r="K54" i="5" s="1"/>
  <c r="J53" i="5"/>
  <c r="J54" i="5" s="1"/>
  <c r="I53" i="5"/>
  <c r="I54" i="5" s="1"/>
  <c r="H53" i="5"/>
  <c r="H54" i="5" s="1"/>
  <c r="G53" i="5"/>
  <c r="G54" i="5" s="1"/>
  <c r="F53" i="5"/>
  <c r="F54" i="5" s="1"/>
  <c r="E53" i="5"/>
  <c r="E54" i="5" s="1"/>
  <c r="D53" i="5"/>
  <c r="D54" i="5" s="1"/>
  <c r="L43" i="5"/>
  <c r="K43" i="5"/>
  <c r="J43" i="5"/>
  <c r="I43" i="5"/>
  <c r="H43" i="5"/>
  <c r="G43" i="5"/>
  <c r="F43" i="5"/>
  <c r="E43" i="5"/>
  <c r="D43" i="5"/>
  <c r="L41" i="5"/>
  <c r="L42" i="5" s="1"/>
  <c r="K41" i="5"/>
  <c r="K42" i="5" s="1"/>
  <c r="J41" i="5"/>
  <c r="J42" i="5" s="1"/>
  <c r="I41" i="5"/>
  <c r="I42" i="5" s="1"/>
  <c r="I44" i="5" s="1"/>
  <c r="I45" i="5" s="1"/>
  <c r="H41" i="5"/>
  <c r="H42" i="5" s="1"/>
  <c r="G41" i="5"/>
  <c r="G42" i="5" s="1"/>
  <c r="F41" i="5"/>
  <c r="F42" i="5" s="1"/>
  <c r="E41" i="5"/>
  <c r="E42" i="5" s="1"/>
  <c r="D41" i="5"/>
  <c r="D42" i="5" s="1"/>
  <c r="L31" i="5"/>
  <c r="K31" i="5"/>
  <c r="J31" i="5"/>
  <c r="I31" i="5"/>
  <c r="H31" i="5"/>
  <c r="G31" i="5"/>
  <c r="F31" i="5"/>
  <c r="E31" i="5"/>
  <c r="D31" i="5"/>
  <c r="L29" i="5"/>
  <c r="K29" i="5"/>
  <c r="J29" i="5"/>
  <c r="I29" i="5"/>
  <c r="H29" i="5"/>
  <c r="G29" i="5"/>
  <c r="F29" i="5"/>
  <c r="E29" i="5"/>
  <c r="D29" i="5"/>
  <c r="L28" i="5"/>
  <c r="K28" i="5"/>
  <c r="J28" i="5"/>
  <c r="I28" i="5"/>
  <c r="H28" i="5"/>
  <c r="G28" i="5"/>
  <c r="F28" i="5"/>
  <c r="E28" i="5"/>
  <c r="D28" i="5"/>
  <c r="J91" i="5" l="1"/>
  <c r="G104" i="5"/>
  <c r="D121" i="5"/>
  <c r="L121" i="5"/>
  <c r="G76" i="5"/>
  <c r="D91" i="5"/>
  <c r="D93" i="5" s="1"/>
  <c r="D94" i="5" s="1"/>
  <c r="D95" i="5" s="1"/>
  <c r="D157" i="5" s="1"/>
  <c r="D177" i="5" s="1"/>
  <c r="L91" i="5"/>
  <c r="L93" i="5" s="1"/>
  <c r="L94" i="5" s="1"/>
  <c r="L95" i="5" s="1"/>
  <c r="L157" i="5" s="1"/>
  <c r="L177" i="5" s="1"/>
  <c r="G91" i="5"/>
  <c r="L146" i="5"/>
  <c r="H30" i="5"/>
  <c r="I76" i="5"/>
  <c r="I78" i="5" s="1"/>
  <c r="I79" i="5" s="1"/>
  <c r="I80" i="5" s="1"/>
  <c r="I156" i="5" s="1"/>
  <c r="I176" i="5" s="1"/>
  <c r="L76" i="5"/>
  <c r="I91" i="5"/>
  <c r="F104" i="5"/>
  <c r="F106" i="5" s="1"/>
  <c r="F107" i="5" s="1"/>
  <c r="F108" i="5" s="1"/>
  <c r="F158" i="5" s="1"/>
  <c r="F178" i="5" s="1"/>
  <c r="K121" i="5"/>
  <c r="K123" i="5" s="1"/>
  <c r="K124" i="5" s="1"/>
  <c r="K125" i="5" s="1"/>
  <c r="K159" i="5" s="1"/>
  <c r="K179" i="5" s="1"/>
  <c r="H131" i="5"/>
  <c r="E146" i="5"/>
  <c r="E148" i="5" s="1"/>
  <c r="E149" i="5" s="1"/>
  <c r="E150" i="5" s="1"/>
  <c r="E161" i="5" s="1"/>
  <c r="E181" i="5" s="1"/>
  <c r="I46" i="5"/>
  <c r="I153" i="5" s="1"/>
  <c r="I173" i="5" s="1"/>
  <c r="F76" i="5"/>
  <c r="F78" i="5" s="1"/>
  <c r="F79" i="5" s="1"/>
  <c r="F80" i="5" s="1"/>
  <c r="F156" i="5" s="1"/>
  <c r="F176" i="5" s="1"/>
  <c r="H104" i="5"/>
  <c r="H106" i="5" s="1"/>
  <c r="H107" i="5" s="1"/>
  <c r="H108" i="5" s="1"/>
  <c r="H158" i="5" s="1"/>
  <c r="H178" i="5" s="1"/>
  <c r="E30" i="5"/>
  <c r="E32" i="5" s="1"/>
  <c r="E33" i="5" s="1"/>
  <c r="E34" i="5" s="1"/>
  <c r="E152" i="5" s="1"/>
  <c r="E172" i="5" s="1"/>
  <c r="K104" i="5"/>
  <c r="K106" i="5" s="1"/>
  <c r="K107" i="5" s="1"/>
  <c r="K108" i="5" s="1"/>
  <c r="K158" i="5" s="1"/>
  <c r="K178" i="5" s="1"/>
  <c r="H121" i="5"/>
  <c r="G165" i="5"/>
  <c r="I163" i="5"/>
  <c r="J163" i="5"/>
  <c r="L162" i="5"/>
  <c r="K163" i="5"/>
  <c r="H76" i="5"/>
  <c r="H78" i="5" s="1"/>
  <c r="H79" i="5" s="1"/>
  <c r="H80" i="5" s="1"/>
  <c r="H156" i="5" s="1"/>
  <c r="H176" i="5" s="1"/>
  <c r="F121" i="5"/>
  <c r="F123" i="5" s="1"/>
  <c r="J131" i="5"/>
  <c r="J133" i="5" s="1"/>
  <c r="J134" i="5" s="1"/>
  <c r="J135" i="5" s="1"/>
  <c r="J160" i="5" s="1"/>
  <c r="J180" i="5" s="1"/>
  <c r="G146" i="5"/>
  <c r="G148" i="5" s="1"/>
  <c r="G149" i="5" s="1"/>
  <c r="G150" i="5" s="1"/>
  <c r="G161" i="5" s="1"/>
  <c r="G181" i="5" s="1"/>
  <c r="L163" i="5"/>
  <c r="F91" i="5"/>
  <c r="F93" i="5" s="1"/>
  <c r="J104" i="5"/>
  <c r="J106" i="5" s="1"/>
  <c r="J107" i="5" s="1"/>
  <c r="J108" i="5" s="1"/>
  <c r="J158" i="5" s="1"/>
  <c r="J178" i="5" s="1"/>
  <c r="G121" i="5"/>
  <c r="K131" i="5"/>
  <c r="K133" i="5" s="1"/>
  <c r="K134" i="5" s="1"/>
  <c r="K135" i="5" s="1"/>
  <c r="K160" i="5" s="1"/>
  <c r="K180" i="5" s="1"/>
  <c r="H146" i="5"/>
  <c r="H148" i="5" s="1"/>
  <c r="H149" i="5" s="1"/>
  <c r="H150" i="5" s="1"/>
  <c r="H161" i="5" s="1"/>
  <c r="H181" i="5" s="1"/>
  <c r="H163" i="5"/>
  <c r="J162" i="5"/>
  <c r="K162" i="5"/>
  <c r="G30" i="5"/>
  <c r="G32" i="5" s="1"/>
  <c r="G33" i="5" s="1"/>
  <c r="G34" i="5" s="1"/>
  <c r="G152" i="5" s="1"/>
  <c r="G172" i="5" s="1"/>
  <c r="K76" i="5"/>
  <c r="K78" i="5" s="1"/>
  <c r="K79" i="5" s="1"/>
  <c r="K80" i="5" s="1"/>
  <c r="K156" i="5" s="1"/>
  <c r="K176" i="5" s="1"/>
  <c r="H91" i="5"/>
  <c r="H93" i="5" s="1"/>
  <c r="H94" i="5" s="1"/>
  <c r="I121" i="5"/>
  <c r="E131" i="5"/>
  <c r="E133" i="5" s="1"/>
  <c r="J146" i="5"/>
  <c r="J148" i="5" s="1"/>
  <c r="J149" i="5" s="1"/>
  <c r="J150" i="5" s="1"/>
  <c r="J161" i="5" s="1"/>
  <c r="J181" i="5" s="1"/>
  <c r="I165" i="5"/>
  <c r="J165" i="5"/>
  <c r="D104" i="5"/>
  <c r="D106" i="5" s="1"/>
  <c r="D107" i="5" s="1"/>
  <c r="D108" i="5" s="1"/>
  <c r="D158" i="5" s="1"/>
  <c r="D178" i="5" s="1"/>
  <c r="L104" i="5"/>
  <c r="L106" i="5" s="1"/>
  <c r="L107" i="5" s="1"/>
  <c r="L108" i="5" s="1"/>
  <c r="L158" i="5" s="1"/>
  <c r="L178" i="5" s="1"/>
  <c r="J76" i="5"/>
  <c r="J78" i="5" s="1"/>
  <c r="J79" i="5" s="1"/>
  <c r="J80" i="5" s="1"/>
  <c r="J156" i="5" s="1"/>
  <c r="J176" i="5" s="1"/>
  <c r="K165" i="5"/>
  <c r="L165" i="5"/>
  <c r="G163" i="5"/>
  <c r="K91" i="5"/>
  <c r="K93" i="5" s="1"/>
  <c r="K94" i="5" s="1"/>
  <c r="K95" i="5" s="1"/>
  <c r="K157" i="5" s="1"/>
  <c r="K177" i="5" s="1"/>
  <c r="H165" i="5"/>
  <c r="J30" i="5"/>
  <c r="J32" i="5" s="1"/>
  <c r="J33" i="5" s="1"/>
  <c r="I30" i="5"/>
  <c r="I32" i="5" s="1"/>
  <c r="I33" i="5" s="1"/>
  <c r="I34" i="5" s="1"/>
  <c r="I152" i="5" s="1"/>
  <c r="I172" i="5" s="1"/>
  <c r="E91" i="5"/>
  <c r="E93" i="5" s="1"/>
  <c r="E94" i="5" s="1"/>
  <c r="E95" i="5" s="1"/>
  <c r="E157" i="5" s="1"/>
  <c r="E177" i="5" s="1"/>
  <c r="I104" i="5"/>
  <c r="I131" i="5"/>
  <c r="I133" i="5" s="1"/>
  <c r="I134" i="5" s="1"/>
  <c r="I135" i="5" s="1"/>
  <c r="I160" i="5" s="1"/>
  <c r="I180" i="5" s="1"/>
  <c r="F146" i="5"/>
  <c r="F148" i="5" s="1"/>
  <c r="F149" i="5" s="1"/>
  <c r="F150" i="5" s="1"/>
  <c r="F161" i="5" s="1"/>
  <c r="F181" i="5" s="1"/>
  <c r="E165" i="5"/>
  <c r="D146" i="5"/>
  <c r="D148" i="5" s="1"/>
  <c r="D149" i="5" s="1"/>
  <c r="D150" i="5" s="1"/>
  <c r="D161" i="5" s="1"/>
  <c r="D181" i="5" s="1"/>
  <c r="E121" i="5"/>
  <c r="E123" i="5" s="1"/>
  <c r="E124" i="5" s="1"/>
  <c r="E125" i="5" s="1"/>
  <c r="E159" i="5" s="1"/>
  <c r="E179" i="5" s="1"/>
  <c r="E76" i="5"/>
  <c r="D163" i="5"/>
  <c r="E163" i="5"/>
  <c r="D76" i="5"/>
  <c r="D78" i="5" s="1"/>
  <c r="D79" i="5" s="1"/>
  <c r="D80" i="5" s="1"/>
  <c r="D156" i="5" s="1"/>
  <c r="D176" i="5" s="1"/>
  <c r="F165" i="5"/>
  <c r="D162" i="5"/>
  <c r="F162" i="5"/>
  <c r="F163" i="5"/>
  <c r="D165" i="5"/>
  <c r="K44" i="5"/>
  <c r="K45" i="5" s="1"/>
  <c r="K46" i="5" s="1"/>
  <c r="K153" i="5" s="1"/>
  <c r="K173" i="5" s="1"/>
  <c r="D133" i="5"/>
  <c r="D134" i="5" s="1"/>
  <c r="D135" i="5" s="1"/>
  <c r="D160" i="5" s="1"/>
  <c r="D180" i="5" s="1"/>
  <c r="G56" i="5"/>
  <c r="G57" i="5" s="1"/>
  <c r="G58" i="5" s="1"/>
  <c r="G154" i="5" s="1"/>
  <c r="G174" i="5" s="1"/>
  <c r="D67" i="5"/>
  <c r="D68" i="5" s="1"/>
  <c r="D69" i="5" s="1"/>
  <c r="D155" i="5" s="1"/>
  <c r="D175" i="5" s="1"/>
  <c r="L133" i="5"/>
  <c r="L134" i="5" s="1"/>
  <c r="L135" i="5" s="1"/>
  <c r="L160" i="5" s="1"/>
  <c r="L180" i="5" s="1"/>
  <c r="H56" i="5"/>
  <c r="H57" i="5" s="1"/>
  <c r="H58" i="5" s="1"/>
  <c r="H154" i="5" s="1"/>
  <c r="H174" i="5" s="1"/>
  <c r="G133" i="5"/>
  <c r="G134" i="5" s="1"/>
  <c r="G135" i="5" s="1"/>
  <c r="G160" i="5" s="1"/>
  <c r="G180" i="5" s="1"/>
  <c r="K148" i="5"/>
  <c r="K149" i="5" s="1"/>
  <c r="K150" i="5" s="1"/>
  <c r="K161" i="5" s="1"/>
  <c r="K181" i="5" s="1"/>
  <c r="E67" i="5"/>
  <c r="E68" i="5" s="1"/>
  <c r="E69" i="5" s="1"/>
  <c r="E155" i="5" s="1"/>
  <c r="E175" i="5" s="1"/>
  <c r="H44" i="5"/>
  <c r="H45" i="5" s="1"/>
  <c r="H46" i="5" s="1"/>
  <c r="H153" i="5" s="1"/>
  <c r="H173" i="5" s="1"/>
  <c r="F67" i="5"/>
  <c r="F68" i="5" s="1"/>
  <c r="F69" i="5" s="1"/>
  <c r="F155" i="5" s="1"/>
  <c r="F175" i="5" s="1"/>
  <c r="E56" i="5"/>
  <c r="E57" i="5" s="1"/>
  <c r="E58" i="5" s="1"/>
  <c r="E154" i="5" s="1"/>
  <c r="E174" i="5" s="1"/>
  <c r="I67" i="5"/>
  <c r="I68" i="5" s="1"/>
  <c r="I69" i="5" s="1"/>
  <c r="I155" i="5" s="1"/>
  <c r="I175" i="5" s="1"/>
  <c r="I93" i="5"/>
  <c r="I94" i="5" s="1"/>
  <c r="I95" i="5" s="1"/>
  <c r="I157" i="5" s="1"/>
  <c r="I177" i="5" s="1"/>
  <c r="E106" i="5"/>
  <c r="E107" i="5" s="1"/>
  <c r="E108" i="5" s="1"/>
  <c r="E158" i="5" s="1"/>
  <c r="E178" i="5" s="1"/>
  <c r="I123" i="5"/>
  <c r="I124" i="5" s="1"/>
  <c r="I125" i="5" s="1"/>
  <c r="I159" i="5" s="1"/>
  <c r="I179" i="5" s="1"/>
  <c r="H32" i="5"/>
  <c r="H33" i="5" s="1"/>
  <c r="H34" i="5" s="1"/>
  <c r="H152" i="5" s="1"/>
  <c r="H172" i="5" s="1"/>
  <c r="J67" i="5"/>
  <c r="J68" i="5" s="1"/>
  <c r="J69" i="5" s="1"/>
  <c r="J155" i="5" s="1"/>
  <c r="J175" i="5" s="1"/>
  <c r="J123" i="5"/>
  <c r="J124" i="5" s="1"/>
  <c r="J125" i="5" s="1"/>
  <c r="J159" i="5" s="1"/>
  <c r="J179" i="5" s="1"/>
  <c r="E44" i="5"/>
  <c r="E45" i="5" s="1"/>
  <c r="E46" i="5" s="1"/>
  <c r="E153" i="5" s="1"/>
  <c r="E173" i="5" s="1"/>
  <c r="G106" i="5"/>
  <c r="G107" i="5" s="1"/>
  <c r="G108" i="5" s="1"/>
  <c r="G158" i="5" s="1"/>
  <c r="G178" i="5" s="1"/>
  <c r="F44" i="5"/>
  <c r="F45" i="5" s="1"/>
  <c r="F46" i="5" s="1"/>
  <c r="F153" i="5" s="1"/>
  <c r="F173" i="5" s="1"/>
  <c r="L148" i="5"/>
  <c r="L149" i="5" s="1"/>
  <c r="L150" i="5" s="1"/>
  <c r="L161" i="5" s="1"/>
  <c r="L181" i="5" s="1"/>
  <c r="J56" i="5"/>
  <c r="J57" i="5" s="1"/>
  <c r="J58" i="5" s="1"/>
  <c r="J154" i="5" s="1"/>
  <c r="J174" i="5" s="1"/>
  <c r="K56" i="5"/>
  <c r="K57" i="5" s="1"/>
  <c r="K58" i="5" s="1"/>
  <c r="K154" i="5" s="1"/>
  <c r="K174" i="5" s="1"/>
  <c r="G67" i="5"/>
  <c r="G68" i="5" s="1"/>
  <c r="G69" i="5" s="1"/>
  <c r="G155" i="5" s="1"/>
  <c r="G175" i="5" s="1"/>
  <c r="G93" i="5"/>
  <c r="G94" i="5" s="1"/>
  <c r="G95" i="5" s="1"/>
  <c r="G157" i="5" s="1"/>
  <c r="G177" i="5" s="1"/>
  <c r="I148" i="5"/>
  <c r="I149" i="5" s="1"/>
  <c r="I150" i="5" s="1"/>
  <c r="I161" i="5" s="1"/>
  <c r="I181" i="5" s="1"/>
  <c r="G78" i="5"/>
  <c r="G79" i="5" s="1"/>
  <c r="G80" i="5" s="1"/>
  <c r="G156" i="5" s="1"/>
  <c r="G176" i="5" s="1"/>
  <c r="L67" i="5"/>
  <c r="L68" i="5" s="1"/>
  <c r="L69" i="5" s="1"/>
  <c r="L155" i="5" s="1"/>
  <c r="L175" i="5" s="1"/>
  <c r="I106" i="5"/>
  <c r="I107" i="5" s="1"/>
  <c r="I108" i="5" s="1"/>
  <c r="I158" i="5" s="1"/>
  <c r="I178" i="5" s="1"/>
  <c r="H133" i="5"/>
  <c r="H134" i="5" s="1"/>
  <c r="H135" i="5" s="1"/>
  <c r="H160" i="5" s="1"/>
  <c r="H180" i="5" s="1"/>
  <c r="J44" i="5"/>
  <c r="J45" i="5" s="1"/>
  <c r="J46" i="5" s="1"/>
  <c r="J153" i="5" s="1"/>
  <c r="J173" i="5" s="1"/>
  <c r="D56" i="5"/>
  <c r="D57" i="5" s="1"/>
  <c r="D58" i="5" s="1"/>
  <c r="D154" i="5" s="1"/>
  <c r="D174" i="5" s="1"/>
  <c r="L56" i="5"/>
  <c r="L57" i="5" s="1"/>
  <c r="L58" i="5"/>
  <c r="L154" i="5" s="1"/>
  <c r="L174" i="5" s="1"/>
  <c r="L78" i="5"/>
  <c r="L79" i="5" s="1"/>
  <c r="L80" i="5" s="1"/>
  <c r="L156" i="5" s="1"/>
  <c r="L176" i="5" s="1"/>
  <c r="H123" i="5"/>
  <c r="H124" i="5" s="1"/>
  <c r="H125" i="5" s="1"/>
  <c r="H159" i="5" s="1"/>
  <c r="H179" i="5" s="1"/>
  <c r="F131" i="5"/>
  <c r="H162" i="5"/>
  <c r="G162" i="5"/>
  <c r="D30" i="5"/>
  <c r="L30" i="5"/>
  <c r="D44" i="5"/>
  <c r="D45" i="5" s="1"/>
  <c r="D46" i="5" s="1"/>
  <c r="D153" i="5" s="1"/>
  <c r="D173" i="5" s="1"/>
  <c r="L44" i="5"/>
  <c r="L45" i="5" s="1"/>
  <c r="L46" i="5" s="1"/>
  <c r="L153" i="5" s="1"/>
  <c r="L173" i="5" s="1"/>
  <c r="F56" i="5"/>
  <c r="F57" i="5" s="1"/>
  <c r="F58" i="5" s="1"/>
  <c r="F154" i="5" s="1"/>
  <c r="F174" i="5" s="1"/>
  <c r="H67" i="5"/>
  <c r="H68" i="5" s="1"/>
  <c r="H69" i="5" s="1"/>
  <c r="H155" i="5" s="1"/>
  <c r="H175" i="5" s="1"/>
  <c r="J93" i="5"/>
  <c r="J94" i="5" s="1"/>
  <c r="J95" i="5" s="1"/>
  <c r="J157" i="5" s="1"/>
  <c r="J177" i="5" s="1"/>
  <c r="D123" i="5"/>
  <c r="D124" i="5" s="1"/>
  <c r="D125" i="5" s="1"/>
  <c r="D159" i="5" s="1"/>
  <c r="D179" i="5" s="1"/>
  <c r="L123" i="5"/>
  <c r="L124" i="5" s="1"/>
  <c r="L125" i="5" s="1"/>
  <c r="L159" i="5" s="1"/>
  <c r="L179" i="5" s="1"/>
  <c r="I162" i="5"/>
  <c r="K30" i="5"/>
  <c r="F30" i="5"/>
  <c r="G44" i="5"/>
  <c r="G45" i="5" s="1"/>
  <c r="G46" i="5" s="1"/>
  <c r="G153" i="5" s="1"/>
  <c r="G173" i="5" s="1"/>
  <c r="I56" i="5"/>
  <c r="I57" i="5" s="1"/>
  <c r="I58" i="5" s="1"/>
  <c r="I154" i="5" s="1"/>
  <c r="I174" i="5" s="1"/>
  <c r="K67" i="5"/>
  <c r="K68" i="5" s="1"/>
  <c r="K69" i="5" s="1"/>
  <c r="K155" i="5" s="1"/>
  <c r="K175" i="5" s="1"/>
  <c r="E162" i="5"/>
  <c r="G29" i="2"/>
  <c r="G164" i="5" l="1"/>
  <c r="G166" i="5" s="1"/>
  <c r="G167" i="5" s="1"/>
  <c r="G168" i="5" s="1"/>
  <c r="G182" i="5" s="1"/>
  <c r="I164" i="5"/>
  <c r="I166" i="5" s="1"/>
  <c r="I167" i="5" s="1"/>
  <c r="I168" i="5" s="1"/>
  <c r="I182" i="5" s="1"/>
  <c r="E164" i="5"/>
  <c r="E166" i="5" s="1"/>
  <c r="E167" i="5" s="1"/>
  <c r="E168" i="5" s="1"/>
  <c r="E182" i="5" s="1"/>
  <c r="G123" i="5"/>
  <c r="H164" i="5"/>
  <c r="H166" i="5" s="1"/>
  <c r="H167" i="5" s="1"/>
  <c r="H168" i="5" s="1"/>
  <c r="H182" i="5" s="1"/>
  <c r="J34" i="5"/>
  <c r="J152" i="5" s="1"/>
  <c r="J172" i="5" s="1"/>
  <c r="E78" i="5"/>
  <c r="E79" i="5" s="1"/>
  <c r="E80" i="5" s="1"/>
  <c r="E156" i="5" s="1"/>
  <c r="E176" i="5" s="1"/>
  <c r="E134" i="5"/>
  <c r="E135" i="5" s="1"/>
  <c r="E160" i="5" s="1"/>
  <c r="E180" i="5" s="1"/>
  <c r="F124" i="5"/>
  <c r="F125" i="5" s="1"/>
  <c r="F159" i="5" s="1"/>
  <c r="F179" i="5" s="1"/>
  <c r="H95" i="5"/>
  <c r="H157" i="5" s="1"/>
  <c r="H177" i="5" s="1"/>
  <c r="J164" i="5"/>
  <c r="J166" i="5" s="1"/>
  <c r="J167" i="5" s="1"/>
  <c r="J168" i="5" s="1"/>
  <c r="J182" i="5" s="1"/>
  <c r="G124" i="5"/>
  <c r="G125" i="5" s="1"/>
  <c r="G159" i="5" s="1"/>
  <c r="G179" i="5" s="1"/>
  <c r="F94" i="5"/>
  <c r="F95" i="5" s="1"/>
  <c r="F157" i="5" s="1"/>
  <c r="F177" i="5" s="1"/>
  <c r="F133" i="5"/>
  <c r="F134" i="5" s="1"/>
  <c r="F135" i="5" s="1"/>
  <c r="F160" i="5" s="1"/>
  <c r="F180" i="5" s="1"/>
  <c r="D164" i="5"/>
  <c r="D166" i="5" s="1"/>
  <c r="D167" i="5" s="1"/>
  <c r="D168" i="5" s="1"/>
  <c r="D182" i="5" s="1"/>
  <c r="D32" i="5"/>
  <c r="D33" i="5" s="1"/>
  <c r="D34" i="5" s="1"/>
  <c r="D152" i="5" s="1"/>
  <c r="D172" i="5" s="1"/>
  <c r="L164" i="5"/>
  <c r="L166" i="5" s="1"/>
  <c r="L167" i="5" s="1"/>
  <c r="L168" i="5" s="1"/>
  <c r="L182" i="5" s="1"/>
  <c r="L32" i="5"/>
  <c r="L33" i="5" s="1"/>
  <c r="L34" i="5" s="1"/>
  <c r="L152" i="5" s="1"/>
  <c r="L172" i="5" s="1"/>
  <c r="F32" i="5"/>
  <c r="F33" i="5" s="1"/>
  <c r="F34" i="5" s="1"/>
  <c r="F152" i="5" s="1"/>
  <c r="F172" i="5" s="1"/>
  <c r="F164" i="5"/>
  <c r="F166" i="5" s="1"/>
  <c r="F167" i="5" s="1"/>
  <c r="F168" i="5" s="1"/>
  <c r="F182" i="5" s="1"/>
  <c r="K164" i="5"/>
  <c r="K166" i="5" s="1"/>
  <c r="K167" i="5" s="1"/>
  <c r="K168" i="5" s="1"/>
  <c r="K182" i="5" s="1"/>
  <c r="K32" i="5"/>
  <c r="K33" i="5" s="1"/>
  <c r="K34" i="5" s="1"/>
  <c r="K152" i="5" s="1"/>
  <c r="K172" i="5" s="1"/>
  <c r="I163" i="2"/>
  <c r="G142" i="2"/>
  <c r="H142" i="2"/>
  <c r="I142" i="2"/>
  <c r="I144" i="2" s="1"/>
  <c r="I146" i="2" s="1"/>
  <c r="I147" i="2" s="1"/>
  <c r="J142" i="2"/>
  <c r="K142" i="2"/>
  <c r="L142" i="2"/>
  <c r="L144" i="2" s="1"/>
  <c r="G143" i="2"/>
  <c r="H143" i="2"/>
  <c r="H144" i="2" s="1"/>
  <c r="I143" i="2"/>
  <c r="J143" i="2"/>
  <c r="K143" i="2"/>
  <c r="L143" i="2"/>
  <c r="J144" i="2"/>
  <c r="J146" i="2" s="1"/>
  <c r="J147" i="2" s="1"/>
  <c r="G145" i="2"/>
  <c r="H145" i="2"/>
  <c r="I145" i="2"/>
  <c r="J145" i="2"/>
  <c r="K145" i="2"/>
  <c r="L145" i="2"/>
  <c r="G127" i="2"/>
  <c r="H127" i="2"/>
  <c r="I127" i="2"/>
  <c r="J127" i="2"/>
  <c r="J129" i="2" s="1"/>
  <c r="J131" i="2" s="1"/>
  <c r="J132" i="2" s="1"/>
  <c r="J133" i="2" s="1"/>
  <c r="J158" i="2" s="1"/>
  <c r="K127" i="2"/>
  <c r="K129" i="2" s="1"/>
  <c r="L127" i="2"/>
  <c r="G128" i="2"/>
  <c r="H128" i="2"/>
  <c r="I128" i="2"/>
  <c r="J128" i="2"/>
  <c r="K128" i="2"/>
  <c r="L128" i="2"/>
  <c r="I129" i="2"/>
  <c r="I131" i="2" s="1"/>
  <c r="I132" i="2" s="1"/>
  <c r="I133" i="2" s="1"/>
  <c r="I158" i="2" s="1"/>
  <c r="G130" i="2"/>
  <c r="H130" i="2"/>
  <c r="I130" i="2"/>
  <c r="J130" i="2"/>
  <c r="K130" i="2"/>
  <c r="L130" i="2"/>
  <c r="G117" i="2"/>
  <c r="H117" i="2"/>
  <c r="I117" i="2"/>
  <c r="J117" i="2"/>
  <c r="K117" i="2"/>
  <c r="L117" i="2"/>
  <c r="L119" i="2" s="1"/>
  <c r="G118" i="2"/>
  <c r="H118" i="2"/>
  <c r="I118" i="2"/>
  <c r="J118" i="2"/>
  <c r="J119" i="2" s="1"/>
  <c r="K118" i="2"/>
  <c r="L118" i="2"/>
  <c r="G120" i="2"/>
  <c r="H120" i="2"/>
  <c r="I120" i="2"/>
  <c r="J120" i="2"/>
  <c r="K120" i="2"/>
  <c r="L120" i="2"/>
  <c r="G100" i="2"/>
  <c r="H100" i="2"/>
  <c r="I100" i="2"/>
  <c r="J100" i="2"/>
  <c r="J102" i="2" s="1"/>
  <c r="J104" i="2" s="1"/>
  <c r="J105" i="2" s="1"/>
  <c r="K100" i="2"/>
  <c r="K102" i="2" s="1"/>
  <c r="L100" i="2"/>
  <c r="G101" i="2"/>
  <c r="G102" i="2" s="1"/>
  <c r="H101" i="2"/>
  <c r="I101" i="2"/>
  <c r="J101" i="2"/>
  <c r="K101" i="2"/>
  <c r="L101" i="2"/>
  <c r="I102" i="2"/>
  <c r="I104" i="2" s="1"/>
  <c r="I105" i="2" s="1"/>
  <c r="G103" i="2"/>
  <c r="H103" i="2"/>
  <c r="I103" i="2"/>
  <c r="J103" i="2"/>
  <c r="K103" i="2"/>
  <c r="L103" i="2"/>
  <c r="G87" i="2"/>
  <c r="H87" i="2"/>
  <c r="I87" i="2"/>
  <c r="I89" i="2" s="1"/>
  <c r="I91" i="2" s="1"/>
  <c r="I92" i="2" s="1"/>
  <c r="I93" i="2" s="1"/>
  <c r="I155" i="2" s="1"/>
  <c r="J87" i="2"/>
  <c r="K87" i="2"/>
  <c r="L87" i="2"/>
  <c r="G88" i="2"/>
  <c r="H88" i="2"/>
  <c r="I88" i="2"/>
  <c r="J88" i="2"/>
  <c r="K88" i="2"/>
  <c r="L88" i="2"/>
  <c r="G90" i="2"/>
  <c r="H90" i="2"/>
  <c r="I90" i="2"/>
  <c r="J90" i="2"/>
  <c r="K90" i="2"/>
  <c r="L90" i="2"/>
  <c r="G72" i="2"/>
  <c r="H72" i="2"/>
  <c r="I72" i="2"/>
  <c r="J72" i="2"/>
  <c r="K72" i="2"/>
  <c r="K74" i="2" s="1"/>
  <c r="K76" i="2" s="1"/>
  <c r="K77" i="2" s="1"/>
  <c r="L72" i="2"/>
  <c r="L74" i="2" s="1"/>
  <c r="G73" i="2"/>
  <c r="H73" i="2"/>
  <c r="I73" i="2"/>
  <c r="I74" i="2" s="1"/>
  <c r="I76" i="2" s="1"/>
  <c r="I77" i="2" s="1"/>
  <c r="I78" i="2" s="1"/>
  <c r="I154" i="2" s="1"/>
  <c r="J73" i="2"/>
  <c r="J74" i="2" s="1"/>
  <c r="K73" i="2"/>
  <c r="L73" i="2"/>
  <c r="G75" i="2"/>
  <c r="H75" i="2"/>
  <c r="I75" i="2"/>
  <c r="J75" i="2"/>
  <c r="K75" i="2"/>
  <c r="L75" i="2"/>
  <c r="G62" i="2"/>
  <c r="H62" i="2"/>
  <c r="H63" i="2" s="1"/>
  <c r="H65" i="2" s="1"/>
  <c r="H66" i="2" s="1"/>
  <c r="I62" i="2"/>
  <c r="I63" i="2" s="1"/>
  <c r="I65" i="2" s="1"/>
  <c r="I66" i="2" s="1"/>
  <c r="I67" i="2" s="1"/>
  <c r="I153" i="2" s="1"/>
  <c r="J62" i="2"/>
  <c r="J63" i="2" s="1"/>
  <c r="K62" i="2"/>
  <c r="K63" i="2" s="1"/>
  <c r="L62" i="2"/>
  <c r="L63" i="2" s="1"/>
  <c r="G63" i="2"/>
  <c r="G65" i="2" s="1"/>
  <c r="G66" i="2" s="1"/>
  <c r="G64" i="2"/>
  <c r="H64" i="2"/>
  <c r="I64" i="2"/>
  <c r="J64" i="2"/>
  <c r="K64" i="2"/>
  <c r="L64" i="2"/>
  <c r="G51" i="2"/>
  <c r="G52" i="2" s="1"/>
  <c r="H51" i="2"/>
  <c r="H52" i="2" s="1"/>
  <c r="I51" i="2"/>
  <c r="I52" i="2" s="1"/>
  <c r="J51" i="2"/>
  <c r="J52" i="2" s="1"/>
  <c r="K51" i="2"/>
  <c r="K52" i="2" s="1"/>
  <c r="L51" i="2"/>
  <c r="L52" i="2" s="1"/>
  <c r="G53" i="2"/>
  <c r="H53" i="2"/>
  <c r="I53" i="2"/>
  <c r="J53" i="2"/>
  <c r="K53" i="2"/>
  <c r="L53" i="2"/>
  <c r="G39" i="2"/>
  <c r="G40" i="2" s="1"/>
  <c r="H39" i="2"/>
  <c r="H40" i="2" s="1"/>
  <c r="H42" i="2" s="1"/>
  <c r="H43" i="2" s="1"/>
  <c r="H44" i="2" s="1"/>
  <c r="H151" i="2" s="1"/>
  <c r="I39" i="2"/>
  <c r="I40" i="2" s="1"/>
  <c r="J39" i="2"/>
  <c r="J40" i="2" s="1"/>
  <c r="K39" i="2"/>
  <c r="K40" i="2" s="1"/>
  <c r="L39" i="2"/>
  <c r="L40" i="2" s="1"/>
  <c r="G41" i="2"/>
  <c r="H41" i="2"/>
  <c r="I41" i="2"/>
  <c r="J41" i="2"/>
  <c r="K41" i="2"/>
  <c r="L41" i="2"/>
  <c r="G26" i="2"/>
  <c r="H26" i="2"/>
  <c r="I26" i="2"/>
  <c r="I28" i="2" s="1"/>
  <c r="J26" i="2"/>
  <c r="K26" i="2"/>
  <c r="L26" i="2"/>
  <c r="L28" i="2" s="1"/>
  <c r="G27" i="2"/>
  <c r="G28" i="2" s="1"/>
  <c r="H27" i="2"/>
  <c r="H28" i="2" s="1"/>
  <c r="I27" i="2"/>
  <c r="J27" i="2"/>
  <c r="K27" i="2"/>
  <c r="L27" i="2"/>
  <c r="J28" i="2"/>
  <c r="J30" i="2" s="1"/>
  <c r="J31" i="2" s="1"/>
  <c r="H29" i="2"/>
  <c r="I29" i="2"/>
  <c r="J29" i="2"/>
  <c r="J163" i="2" s="1"/>
  <c r="K29" i="2"/>
  <c r="L29" i="2"/>
  <c r="H74" i="2" l="1"/>
  <c r="H76" i="2" s="1"/>
  <c r="H77" i="2" s="1"/>
  <c r="H119" i="2"/>
  <c r="K160" i="2"/>
  <c r="G74" i="2"/>
  <c r="H163" i="2"/>
  <c r="J160" i="2"/>
  <c r="H89" i="2"/>
  <c r="H91" i="2" s="1"/>
  <c r="H92" i="2" s="1"/>
  <c r="H93" i="2" s="1"/>
  <c r="H155" i="2" s="1"/>
  <c r="K161" i="2"/>
  <c r="G163" i="2"/>
  <c r="I148" i="2"/>
  <c r="I159" i="2" s="1"/>
  <c r="L161" i="2"/>
  <c r="J161" i="2"/>
  <c r="L89" i="2"/>
  <c r="G129" i="2"/>
  <c r="G131" i="2" s="1"/>
  <c r="G132" i="2" s="1"/>
  <c r="G133" i="2" s="1"/>
  <c r="G158" i="2" s="1"/>
  <c r="G178" i="2" s="1"/>
  <c r="L163" i="2"/>
  <c r="H160" i="2"/>
  <c r="K163" i="2"/>
  <c r="I161" i="2"/>
  <c r="G160" i="2"/>
  <c r="I119" i="2"/>
  <c r="I121" i="2" s="1"/>
  <c r="I122" i="2" s="1"/>
  <c r="G42" i="2"/>
  <c r="G43" i="2" s="1"/>
  <c r="G44" i="2" s="1"/>
  <c r="G151" i="2" s="1"/>
  <c r="I162" i="2"/>
  <c r="I164" i="2" s="1"/>
  <c r="I165" i="2" s="1"/>
  <c r="I166" i="2" s="1"/>
  <c r="L102" i="2"/>
  <c r="L129" i="2"/>
  <c r="L131" i="2" s="1"/>
  <c r="L132" i="2" s="1"/>
  <c r="L133" i="2" s="1"/>
  <c r="L158" i="2" s="1"/>
  <c r="I160" i="2"/>
  <c r="J32" i="2"/>
  <c r="J150" i="2" s="1"/>
  <c r="K28" i="2"/>
  <c r="G89" i="2"/>
  <c r="G119" i="2"/>
  <c r="G121" i="2" s="1"/>
  <c r="G122" i="2" s="1"/>
  <c r="G144" i="2"/>
  <c r="G146" i="2" s="1"/>
  <c r="G147" i="2" s="1"/>
  <c r="G148" i="2" s="1"/>
  <c r="G159" i="2" s="1"/>
  <c r="G179" i="2" s="1"/>
  <c r="J162" i="2"/>
  <c r="J164" i="2" s="1"/>
  <c r="J165" i="2" s="1"/>
  <c r="J166" i="2" s="1"/>
  <c r="H161" i="2"/>
  <c r="K89" i="2"/>
  <c r="K119" i="2"/>
  <c r="K144" i="2"/>
  <c r="G161" i="2"/>
  <c r="J89" i="2"/>
  <c r="J91" i="2" s="1"/>
  <c r="J92" i="2" s="1"/>
  <c r="J93" i="2" s="1"/>
  <c r="J155" i="2" s="1"/>
  <c r="H102" i="2"/>
  <c r="H129" i="2"/>
  <c r="H131" i="2" s="1"/>
  <c r="H132" i="2" s="1"/>
  <c r="H133" i="2" s="1"/>
  <c r="H158" i="2" s="1"/>
  <c r="L160" i="2"/>
  <c r="L146" i="2"/>
  <c r="L147" i="2" s="1"/>
  <c r="L148" i="2" s="1"/>
  <c r="L159" i="2" s="1"/>
  <c r="H146" i="2"/>
  <c r="H147" i="2" s="1"/>
  <c r="H148" i="2" s="1"/>
  <c r="H159" i="2" s="1"/>
  <c r="K146" i="2"/>
  <c r="K147" i="2" s="1"/>
  <c r="K148" i="2" s="1"/>
  <c r="K159" i="2" s="1"/>
  <c r="J148" i="2"/>
  <c r="J159" i="2" s="1"/>
  <c r="K131" i="2"/>
  <c r="K132" i="2" s="1"/>
  <c r="K133" i="2" s="1"/>
  <c r="K158" i="2" s="1"/>
  <c r="H121" i="2"/>
  <c r="H122" i="2" s="1"/>
  <c r="H123" i="2"/>
  <c r="H157" i="2" s="1"/>
  <c r="L121" i="2"/>
  <c r="L122" i="2" s="1"/>
  <c r="L123" i="2" s="1"/>
  <c r="L157" i="2" s="1"/>
  <c r="K121" i="2"/>
  <c r="K122" i="2" s="1"/>
  <c r="K123" i="2" s="1"/>
  <c r="K157" i="2" s="1"/>
  <c r="I123" i="2"/>
  <c r="I157" i="2" s="1"/>
  <c r="J121" i="2"/>
  <c r="J122" i="2" s="1"/>
  <c r="J123" i="2" s="1"/>
  <c r="J157" i="2" s="1"/>
  <c r="G104" i="2"/>
  <c r="G105" i="2" s="1"/>
  <c r="G106" i="2" s="1"/>
  <c r="G156" i="2" s="1"/>
  <c r="G176" i="2" s="1"/>
  <c r="K104" i="2"/>
  <c r="K105" i="2" s="1"/>
  <c r="K106" i="2" s="1"/>
  <c r="K156" i="2" s="1"/>
  <c r="J106" i="2"/>
  <c r="J156" i="2" s="1"/>
  <c r="I106" i="2"/>
  <c r="I156" i="2" s="1"/>
  <c r="G91" i="2"/>
  <c r="G92" i="2" s="1"/>
  <c r="G93" i="2" s="1"/>
  <c r="G155" i="2" s="1"/>
  <c r="G175" i="2" s="1"/>
  <c r="L91" i="2"/>
  <c r="L92" i="2" s="1"/>
  <c r="L93" i="2" s="1"/>
  <c r="L155" i="2" s="1"/>
  <c r="K91" i="2"/>
  <c r="K92" i="2" s="1"/>
  <c r="K93" i="2" s="1"/>
  <c r="K155" i="2" s="1"/>
  <c r="G76" i="2"/>
  <c r="G77" i="2" s="1"/>
  <c r="G78" i="2"/>
  <c r="G154" i="2" s="1"/>
  <c r="G174" i="2" s="1"/>
  <c r="L76" i="2"/>
  <c r="L77" i="2" s="1"/>
  <c r="L78" i="2" s="1"/>
  <c r="L154" i="2" s="1"/>
  <c r="K78" i="2"/>
  <c r="K154" i="2" s="1"/>
  <c r="J76" i="2"/>
  <c r="J77" i="2" s="1"/>
  <c r="J78" i="2"/>
  <c r="J154" i="2" s="1"/>
  <c r="H78" i="2"/>
  <c r="H154" i="2" s="1"/>
  <c r="L65" i="2"/>
  <c r="L66" i="2" s="1"/>
  <c r="L67" i="2" s="1"/>
  <c r="L153" i="2" s="1"/>
  <c r="K65" i="2"/>
  <c r="K66" i="2" s="1"/>
  <c r="K67" i="2" s="1"/>
  <c r="K153" i="2" s="1"/>
  <c r="J65" i="2"/>
  <c r="J66" i="2" s="1"/>
  <c r="J67" i="2" s="1"/>
  <c r="J153" i="2" s="1"/>
  <c r="H67" i="2"/>
  <c r="H153" i="2" s="1"/>
  <c r="G67" i="2"/>
  <c r="G153" i="2" s="1"/>
  <c r="G173" i="2" s="1"/>
  <c r="L54" i="2"/>
  <c r="L55" i="2" s="1"/>
  <c r="L56" i="2"/>
  <c r="L152" i="2" s="1"/>
  <c r="K54" i="2"/>
  <c r="K55" i="2" s="1"/>
  <c r="K56" i="2"/>
  <c r="K152" i="2" s="1"/>
  <c r="J54" i="2"/>
  <c r="J55" i="2" s="1"/>
  <c r="J56" i="2"/>
  <c r="J152" i="2" s="1"/>
  <c r="I54" i="2"/>
  <c r="I55" i="2" s="1"/>
  <c r="I56" i="2"/>
  <c r="I152" i="2" s="1"/>
  <c r="H54" i="2"/>
  <c r="H55" i="2" s="1"/>
  <c r="H56" i="2" s="1"/>
  <c r="H152" i="2" s="1"/>
  <c r="G54" i="2"/>
  <c r="G55" i="2" s="1"/>
  <c r="G56" i="2" s="1"/>
  <c r="G152" i="2" s="1"/>
  <c r="G172" i="2" s="1"/>
  <c r="L42" i="2"/>
  <c r="L43" i="2" s="1"/>
  <c r="L44" i="2" s="1"/>
  <c r="L151" i="2" s="1"/>
  <c r="K42" i="2"/>
  <c r="K43" i="2" s="1"/>
  <c r="K44" i="2" s="1"/>
  <c r="K151" i="2" s="1"/>
  <c r="J42" i="2"/>
  <c r="J43" i="2" s="1"/>
  <c r="J44" i="2" s="1"/>
  <c r="J151" i="2" s="1"/>
  <c r="I42" i="2"/>
  <c r="I43" i="2" s="1"/>
  <c r="I44" i="2" s="1"/>
  <c r="I151" i="2" s="1"/>
  <c r="H30" i="2"/>
  <c r="H31" i="2" s="1"/>
  <c r="H32" i="2" s="1"/>
  <c r="H150" i="2" s="1"/>
  <c r="L30" i="2"/>
  <c r="L31" i="2" s="1"/>
  <c r="L32" i="2" s="1"/>
  <c r="L150" i="2" s="1"/>
  <c r="G30" i="2"/>
  <c r="G31" i="2" s="1"/>
  <c r="G32" i="2"/>
  <c r="G150" i="2" s="1"/>
  <c r="G170" i="2" s="1"/>
  <c r="K30" i="2"/>
  <c r="K31" i="2" s="1"/>
  <c r="K32" i="2" s="1"/>
  <c r="K150" i="2" s="1"/>
  <c r="I30" i="2"/>
  <c r="I31" i="2" s="1"/>
  <c r="I32" i="2" s="1"/>
  <c r="I150" i="2" s="1"/>
  <c r="G171" i="2"/>
  <c r="F145" i="2"/>
  <c r="E145" i="2"/>
  <c r="D145" i="2"/>
  <c r="F143" i="2"/>
  <c r="E143" i="2"/>
  <c r="D143" i="2"/>
  <c r="F142" i="2"/>
  <c r="F144" i="2" s="1"/>
  <c r="E142" i="2"/>
  <c r="E144" i="2" s="1"/>
  <c r="D142" i="2"/>
  <c r="F130" i="2"/>
  <c r="E130" i="2"/>
  <c r="D130" i="2"/>
  <c r="F128" i="2"/>
  <c r="E128" i="2"/>
  <c r="D128" i="2"/>
  <c r="F127" i="2"/>
  <c r="F129" i="2" s="1"/>
  <c r="E127" i="2"/>
  <c r="D127" i="2"/>
  <c r="F120" i="2"/>
  <c r="E120" i="2"/>
  <c r="D120" i="2"/>
  <c r="F118" i="2"/>
  <c r="E118" i="2"/>
  <c r="E119" i="2" s="1"/>
  <c r="E121" i="2" s="1"/>
  <c r="E122" i="2" s="1"/>
  <c r="D118" i="2"/>
  <c r="D119" i="2" s="1"/>
  <c r="D121" i="2" s="1"/>
  <c r="D122" i="2" s="1"/>
  <c r="F117" i="2"/>
  <c r="E117" i="2"/>
  <c r="D117" i="2"/>
  <c r="F103" i="2"/>
  <c r="E103" i="2"/>
  <c r="D103" i="2"/>
  <c r="F101" i="2"/>
  <c r="E101" i="2"/>
  <c r="D101" i="2"/>
  <c r="F100" i="2"/>
  <c r="E100" i="2"/>
  <c r="D100" i="2"/>
  <c r="D102" i="2" s="1"/>
  <c r="F90" i="2"/>
  <c r="E90" i="2"/>
  <c r="D90" i="2"/>
  <c r="F88" i="2"/>
  <c r="E88" i="2"/>
  <c r="D88" i="2"/>
  <c r="F87" i="2"/>
  <c r="E87" i="2"/>
  <c r="E89" i="2" s="1"/>
  <c r="D87" i="2"/>
  <c r="D89" i="2" s="1"/>
  <c r="F75" i="2"/>
  <c r="E75" i="2"/>
  <c r="D75" i="2"/>
  <c r="F73" i="2"/>
  <c r="E73" i="2"/>
  <c r="D73" i="2"/>
  <c r="F72" i="2"/>
  <c r="E72" i="2"/>
  <c r="D72" i="2"/>
  <c r="D74" i="2" s="1"/>
  <c r="D76" i="2" s="1"/>
  <c r="D77" i="2" s="1"/>
  <c r="F64" i="2"/>
  <c r="E64" i="2"/>
  <c r="D64" i="2"/>
  <c r="F62" i="2"/>
  <c r="F63" i="2" s="1"/>
  <c r="E62" i="2"/>
  <c r="E63" i="2" s="1"/>
  <c r="D62" i="2"/>
  <c r="D63" i="2" s="1"/>
  <c r="F53" i="2"/>
  <c r="E53" i="2"/>
  <c r="D53" i="2"/>
  <c r="F51" i="2"/>
  <c r="F52" i="2" s="1"/>
  <c r="E51" i="2"/>
  <c r="E52" i="2" s="1"/>
  <c r="D51" i="2"/>
  <c r="D52" i="2" s="1"/>
  <c r="F41" i="2"/>
  <c r="E41" i="2"/>
  <c r="D41" i="2"/>
  <c r="F39" i="2"/>
  <c r="F40" i="2" s="1"/>
  <c r="E39" i="2"/>
  <c r="E40" i="2" s="1"/>
  <c r="E42" i="2" s="1"/>
  <c r="E43" i="2" s="1"/>
  <c r="D39" i="2"/>
  <c r="D40" i="2" s="1"/>
  <c r="D42" i="2" s="1"/>
  <c r="D43" i="2" s="1"/>
  <c r="F29" i="2"/>
  <c r="E29" i="2"/>
  <c r="D29" i="2"/>
  <c r="F27" i="2"/>
  <c r="E27" i="2"/>
  <c r="D27" i="2"/>
  <c r="F26" i="2"/>
  <c r="F28" i="2" s="1"/>
  <c r="E26" i="2"/>
  <c r="D26" i="2"/>
  <c r="L162" i="2" l="1"/>
  <c r="L164" i="2" s="1"/>
  <c r="L165" i="2" s="1"/>
  <c r="L166" i="2" s="1"/>
  <c r="H106" i="2"/>
  <c r="H156" i="2" s="1"/>
  <c r="G162" i="2"/>
  <c r="G164" i="2" s="1"/>
  <c r="G165" i="2" s="1"/>
  <c r="G166" i="2" s="1"/>
  <c r="G180" i="2" s="1"/>
  <c r="E74" i="2"/>
  <c r="E78" i="2" s="1"/>
  <c r="E154" i="2" s="1"/>
  <c r="E174" i="2" s="1"/>
  <c r="F89" i="2"/>
  <c r="F91" i="2" s="1"/>
  <c r="F92" i="2" s="1"/>
  <c r="F102" i="2"/>
  <c r="F104" i="2" s="1"/>
  <c r="F105" i="2" s="1"/>
  <c r="G123" i="2"/>
  <c r="G157" i="2" s="1"/>
  <c r="G177" i="2" s="1"/>
  <c r="D161" i="2"/>
  <c r="H104" i="2"/>
  <c r="H105" i="2" s="1"/>
  <c r="E76" i="2"/>
  <c r="E77" i="2" s="1"/>
  <c r="L104" i="2"/>
  <c r="L105" i="2" s="1"/>
  <c r="L106" i="2" s="1"/>
  <c r="L156" i="2" s="1"/>
  <c r="H162" i="2"/>
  <c r="H164" i="2" s="1"/>
  <c r="H165" i="2" s="1"/>
  <c r="H166" i="2" s="1"/>
  <c r="F161" i="2"/>
  <c r="E102" i="2"/>
  <c r="E104" i="2" s="1"/>
  <c r="E105" i="2" s="1"/>
  <c r="E106" i="2" s="1"/>
  <c r="E156" i="2" s="1"/>
  <c r="E176" i="2" s="1"/>
  <c r="E161" i="2"/>
  <c r="K162" i="2"/>
  <c r="K164" i="2" s="1"/>
  <c r="K165" i="2" s="1"/>
  <c r="K166" i="2" s="1"/>
  <c r="E163" i="2"/>
  <c r="D163" i="2"/>
  <c r="F119" i="2"/>
  <c r="F74" i="2"/>
  <c r="D129" i="2"/>
  <c r="D131" i="2" s="1"/>
  <c r="D132" i="2" s="1"/>
  <c r="D160" i="2"/>
  <c r="F163" i="2"/>
  <c r="E129" i="2"/>
  <c r="E131" i="2" s="1"/>
  <c r="E132" i="2" s="1"/>
  <c r="E133" i="2" s="1"/>
  <c r="E158" i="2" s="1"/>
  <c r="E178" i="2" s="1"/>
  <c r="D144" i="2"/>
  <c r="E28" i="2"/>
  <c r="F76" i="2"/>
  <c r="F77" i="2" s="1"/>
  <c r="F78" i="2" s="1"/>
  <c r="F154" i="2" s="1"/>
  <c r="F174" i="2" s="1"/>
  <c r="F121" i="2"/>
  <c r="F122" i="2" s="1"/>
  <c r="F123" i="2" s="1"/>
  <c r="F157" i="2" s="1"/>
  <c r="F177" i="2" s="1"/>
  <c r="F131" i="2"/>
  <c r="F132" i="2" s="1"/>
  <c r="F133" i="2" s="1"/>
  <c r="F158" i="2" s="1"/>
  <c r="F178" i="2" s="1"/>
  <c r="D65" i="2"/>
  <c r="D66" i="2" s="1"/>
  <c r="D67" i="2"/>
  <c r="D153" i="2" s="1"/>
  <c r="D173" i="2" s="1"/>
  <c r="E30" i="2"/>
  <c r="E31" i="2" s="1"/>
  <c r="E32" i="2" s="1"/>
  <c r="E150" i="2" s="1"/>
  <c r="E170" i="2" s="1"/>
  <c r="E65" i="2"/>
  <c r="E66" i="2" s="1"/>
  <c r="E67" i="2" s="1"/>
  <c r="E153" i="2" s="1"/>
  <c r="E173" i="2" s="1"/>
  <c r="D146" i="2"/>
  <c r="D147" i="2" s="1"/>
  <c r="D148" i="2" s="1"/>
  <c r="D159" i="2" s="1"/>
  <c r="D179" i="2" s="1"/>
  <c r="D54" i="2"/>
  <c r="D55" i="2" s="1"/>
  <c r="D56" i="2" s="1"/>
  <c r="D152" i="2" s="1"/>
  <c r="D172" i="2" s="1"/>
  <c r="F65" i="2"/>
  <c r="F66" i="2" s="1"/>
  <c r="F67" i="2"/>
  <c r="F153" i="2" s="1"/>
  <c r="F173" i="2" s="1"/>
  <c r="D91" i="2"/>
  <c r="D92" i="2" s="1"/>
  <c r="D93" i="2" s="1"/>
  <c r="D155" i="2" s="1"/>
  <c r="D175" i="2" s="1"/>
  <c r="E146" i="2"/>
  <c r="E147" i="2" s="1"/>
  <c r="E148" i="2" s="1"/>
  <c r="E159" i="2" s="1"/>
  <c r="E179" i="2" s="1"/>
  <c r="E54" i="2"/>
  <c r="E55" i="2" s="1"/>
  <c r="E56" i="2" s="1"/>
  <c r="E152" i="2" s="1"/>
  <c r="E172" i="2" s="1"/>
  <c r="E91" i="2"/>
  <c r="E92" i="2" s="1"/>
  <c r="E93" i="2" s="1"/>
  <c r="E155" i="2" s="1"/>
  <c r="E175" i="2" s="1"/>
  <c r="F146" i="2"/>
  <c r="F147" i="2" s="1"/>
  <c r="F148" i="2" s="1"/>
  <c r="F159" i="2" s="1"/>
  <c r="F179" i="2" s="1"/>
  <c r="F42" i="2"/>
  <c r="F43" i="2" s="1"/>
  <c r="F44" i="2" s="1"/>
  <c r="F151" i="2" s="1"/>
  <c r="F171" i="2" s="1"/>
  <c r="F54" i="2"/>
  <c r="F55" i="2" s="1"/>
  <c r="F56" i="2" s="1"/>
  <c r="F152" i="2" s="1"/>
  <c r="F172" i="2" s="1"/>
  <c r="D104" i="2"/>
  <c r="D105" i="2" s="1"/>
  <c r="D106" i="2" s="1"/>
  <c r="D156" i="2" s="1"/>
  <c r="D176" i="2" s="1"/>
  <c r="F160" i="2"/>
  <c r="D44" i="2"/>
  <c r="D151" i="2" s="1"/>
  <c r="D171" i="2" s="1"/>
  <c r="F93" i="2"/>
  <c r="F155" i="2" s="1"/>
  <c r="F175" i="2" s="1"/>
  <c r="D123" i="2"/>
  <c r="D157" i="2" s="1"/>
  <c r="D177" i="2" s="1"/>
  <c r="E44" i="2"/>
  <c r="E151" i="2" s="1"/>
  <c r="E171" i="2" s="1"/>
  <c r="D78" i="2"/>
  <c r="D154" i="2" s="1"/>
  <c r="D174" i="2" s="1"/>
  <c r="E123" i="2"/>
  <c r="E157" i="2" s="1"/>
  <c r="E177" i="2" s="1"/>
  <c r="E160" i="2"/>
  <c r="D28" i="2"/>
  <c r="F30" i="2"/>
  <c r="F31" i="2" s="1"/>
  <c r="F32" i="2" s="1"/>
  <c r="F150" i="2" s="1"/>
  <c r="F170" i="2" s="1"/>
  <c r="E162" i="2" l="1"/>
  <c r="E164" i="2" s="1"/>
  <c r="E165" i="2" s="1"/>
  <c r="E166" i="2" s="1"/>
  <c r="E180" i="2" s="1"/>
  <c r="F162" i="2"/>
  <c r="F164" i="2" s="1"/>
  <c r="F165" i="2" s="1"/>
  <c r="D133" i="2"/>
  <c r="D158" i="2" s="1"/>
  <c r="D178" i="2" s="1"/>
  <c r="F106" i="2"/>
  <c r="F156" i="2" s="1"/>
  <c r="F176" i="2" s="1"/>
  <c r="F166" i="2"/>
  <c r="F180" i="2" s="1"/>
  <c r="D162" i="2"/>
  <c r="D164" i="2" s="1"/>
  <c r="D165" i="2" s="1"/>
  <c r="D166" i="2" s="1"/>
  <c r="D180" i="2" s="1"/>
  <c r="D30" i="2"/>
  <c r="D31" i="2" s="1"/>
  <c r="D32" i="2"/>
  <c r="D150" i="2" s="1"/>
  <c r="D170" i="2" s="1"/>
</calcChain>
</file>

<file path=xl/sharedStrings.xml><?xml version="1.0" encoding="utf-8"?>
<sst xmlns="http://schemas.openxmlformats.org/spreadsheetml/2006/main" count="1312" uniqueCount="488">
  <si>
    <t xml:space="preserve">RENSEIGNEMENTS </t>
  </si>
  <si>
    <t>NOM</t>
  </si>
  <si>
    <t xml:space="preserve">PRENOM </t>
  </si>
  <si>
    <t xml:space="preserve">DATE DE NAISSANCE </t>
  </si>
  <si>
    <t>AGE</t>
  </si>
  <si>
    <t>SEXE</t>
  </si>
  <si>
    <t>M</t>
  </si>
  <si>
    <t xml:space="preserve">MESURE DE PROTECTION JURIDIQUE </t>
  </si>
  <si>
    <t xml:space="preserve">sans mesure </t>
  </si>
  <si>
    <t>Tutelle</t>
  </si>
  <si>
    <t xml:space="preserve">SITUATION HEBERGEMENT </t>
  </si>
  <si>
    <t>FV</t>
  </si>
  <si>
    <t>FAM</t>
  </si>
  <si>
    <t xml:space="preserve">SITUATION FAMILIALE </t>
  </si>
  <si>
    <t xml:space="preserve">Célibataire </t>
  </si>
  <si>
    <t xml:space="preserve">SITUATION TRAVAIL </t>
  </si>
  <si>
    <t xml:space="preserve">sans activité prof récente </t>
  </si>
  <si>
    <t xml:space="preserve">EVALUATEUR 1 : NOM ET PROFESSION </t>
  </si>
  <si>
    <t xml:space="preserve">EVALUATEUR 2 : NOM ET PROFESSION </t>
  </si>
  <si>
    <t>DATE D'EVALUATION : --/--/20--</t>
  </si>
  <si>
    <t>Absent=0   Faible=1   Modéré=2    Elevé=3</t>
  </si>
  <si>
    <t xml:space="preserve">RISQUES ET REPERCUSSIONS SOCIALES
 D'AVANCEE EN AGE </t>
  </si>
  <si>
    <t>cotation</t>
  </si>
  <si>
    <t>Dégradation de l’autonomie dans les activités instrumentales de la vie quotidienne :</t>
  </si>
  <si>
    <t>Absente=0
Rare=1
Occasionnelle =2
Fréquente=3</t>
  </si>
  <si>
    <t xml:space="preserve">faire les courses
                                                     </t>
  </si>
  <si>
    <t>NC</t>
  </si>
  <si>
    <t xml:space="preserve">préparer ses repas
                                                  </t>
  </si>
  <si>
    <t xml:space="preserve">gérer son budget
</t>
  </si>
  <si>
    <t xml:space="preserve">utiliser le téléphone
                                                   </t>
  </si>
  <si>
    <t xml:space="preserve">prendre ses médicaments
                                                   </t>
  </si>
  <si>
    <t xml:space="preserve">utiliser les moyens de transport
                                                </t>
  </si>
  <si>
    <t>Dégradation de l’autonomie dans les activités de base de la vie quotidienne :</t>
  </si>
  <si>
    <t xml:space="preserve">soins d’hygiène 
                                                        </t>
  </si>
  <si>
    <t xml:space="preserve">habillage
                                                         </t>
  </si>
  <si>
    <t xml:space="preserve">Problèmes financiers
                                                           </t>
  </si>
  <si>
    <t>Absent=0
Rare=1
Fréquent =2
Profond=3</t>
  </si>
  <si>
    <t xml:space="preserve">Isolement social
                                                        </t>
  </si>
  <si>
    <t>Nombre de risques non évalués = NE</t>
  </si>
  <si>
    <t>Nombre de risques non évaluables /non concernés = NC</t>
  </si>
  <si>
    <t>décompte risques non évalués x3</t>
  </si>
  <si>
    <t xml:space="preserve">Score total =        maxi 30 </t>
  </si>
  <si>
    <t xml:space="preserve"> base score = score maxi-risquesNE</t>
  </si>
  <si>
    <t>cote score (base/4)</t>
  </si>
  <si>
    <t xml:space="preserve">
Risques et répercussions
score&lt;cote score = Absent 
cote score &lt;score&lt; cote scorex2 = Faible
cote scorex2&lt;score&lt;cote scorex3 = Modéré
score&gt; cote scorex3 = Elevé 
</t>
  </si>
  <si>
    <t>SIGNES D'AVANCEE EN AGE
 DANS LES ACTIVITES</t>
  </si>
  <si>
    <t xml:space="preserve">non=0
un peu=1
modérément=2
fortement=3  </t>
  </si>
  <si>
    <t xml:space="preserve">Rythme moins soutenu des activités quotidiennes                                
                                                        </t>
  </si>
  <si>
    <t xml:space="preserve">Baisse de la concentration    
                                                                                                   </t>
  </si>
  <si>
    <t xml:space="preserve">Diminution des apprentissages  
                                                                                 </t>
  </si>
  <si>
    <t xml:space="preserve">Majoration des difficultés de communication                   
                                                        </t>
  </si>
  <si>
    <t xml:space="preserve">Hausse de la fatigabilité
                                                            </t>
  </si>
  <si>
    <t xml:space="preserve">Nombre de risques non évalués = NE </t>
  </si>
  <si>
    <t xml:space="preserve">Score total =      maxi 15 </t>
  </si>
  <si>
    <t xml:space="preserve">Signes d'avancée en âge
score&lt;cote score = Absent 
cote score &lt;score&lt; cote scorex2 = Faible
cote scorex2&lt;score&lt;cote scorex3 = Modéré
score&gt; cote scorex3 = Elevé 
</t>
  </si>
  <si>
    <t>RISQUE DEPRESSIF :
 SIGNES D'AVANCEE EN AGE</t>
  </si>
  <si>
    <t xml:space="preserve">non=0
un peu=1
souvent =2
très souvent=3  </t>
  </si>
  <si>
    <t xml:space="preserve">Apparition ou aggravation d’une tristesse
                                                                                                             </t>
  </si>
  <si>
    <t xml:space="preserve">Perte de motivation 
                                                           </t>
  </si>
  <si>
    <t xml:space="preserve">Perte de plaisir et d’envie 
                                                        </t>
  </si>
  <si>
    <t xml:space="preserve">Désinvestissement des centres d’intérêt 
                                                         </t>
  </si>
  <si>
    <t xml:space="preserve">Repli sur soi  
                                                                                                                                 </t>
  </si>
  <si>
    <t>Score total =        maxi 15</t>
  </si>
  <si>
    <t xml:space="preserve">Risque dépressif
score&lt;cote score = Absent 
cote score &lt;score&lt; cote scorex2 = Faible
cote scorex2&lt;score&lt;cote scorex3 = Modéré
score&gt; cote scorex3 = Elevé
</t>
  </si>
  <si>
    <t xml:space="preserve">SIGNES D'AVANCEE EN AGE AU
 NIVEAU COMPORTEMENTAL </t>
  </si>
  <si>
    <t xml:space="preserve">absent=0
un peu=1
modérément=2
fortement=3    </t>
  </si>
  <si>
    <t xml:space="preserve">Installation ou aggravation d’une ritualisation                              </t>
  </si>
  <si>
    <t xml:space="preserve">Installation ou aggravation d’une agressivité                                 </t>
  </si>
  <si>
    <t xml:space="preserve">Apparition ou augmentation des situations de conflits                </t>
  </si>
  <si>
    <t xml:space="preserve">Installation ou aggravation d’un refus de communiquer                            </t>
  </si>
  <si>
    <t>Score total =        maxi 12</t>
  </si>
  <si>
    <t xml:space="preserve">
Signes d'avancée en âge
score&lt;cote score = Absent 
cote score &lt;score&lt; cote scorex2 = Faible
cote scorex2&lt;score&lt;cote scorex3 = Modéré
score&gt; cote scorex3 = Elevé
</t>
  </si>
  <si>
    <t>Absent=0   Faible/Modéré=1    Elevé=2</t>
  </si>
  <si>
    <t>COMPORTEMENTS A RISQUE DE VIEILLISSEMENT PRECOCE</t>
  </si>
  <si>
    <t xml:space="preserve"> jamais=0
 modéré=1
 élevé (&gt;10/jour)=2</t>
  </si>
  <si>
    <t xml:space="preserve">Tabagisme
                                                       </t>
  </si>
  <si>
    <t>jamais=0 
occasionnellement=1
régulièrement=2</t>
  </si>
  <si>
    <t xml:space="preserve">Consommation d’alcool
                                                        </t>
  </si>
  <si>
    <t xml:space="preserve">Sédentarité                      
                                                      </t>
  </si>
  <si>
    <t>décompte risques non évalués x2</t>
  </si>
  <si>
    <t>Score total =        maxi 6</t>
  </si>
  <si>
    <t>cote score (base/3)</t>
  </si>
  <si>
    <t>Comportement à risque
score&lt;cote score = Absent 
cote score &lt;score&lt; cote scorex2 = Faible/Modéré
score&gt; cote scorex2 = Elevé</t>
  </si>
  <si>
    <t>RISQUE MÉMOIRE :
 SIGNES D'AVANCEE EN AGE</t>
  </si>
  <si>
    <t>non=0
un peu=1
souvent=2
très souvent=3</t>
  </si>
  <si>
    <t xml:space="preserve">Augmentation des difficultés à se souvenir                                       </t>
  </si>
  <si>
    <t>NE</t>
  </si>
  <si>
    <t xml:space="preserve">Augmentation des oublis 
                                                  </t>
  </si>
  <si>
    <t xml:space="preserve">Difficultés à trouver ses mots, à s’exprimer                                </t>
  </si>
  <si>
    <t xml:space="preserve">Modification des capacités d’orientation spatiale                                      </t>
  </si>
  <si>
    <t xml:space="preserve">Modification des capacités d’orientation temporelle                               </t>
  </si>
  <si>
    <t xml:space="preserve">Augmentation des difficultés à reconnaitre les personnes     </t>
  </si>
  <si>
    <t xml:space="preserve">Modification de l’humeur 
                                                      </t>
  </si>
  <si>
    <t>Score total =        maxi 21</t>
  </si>
  <si>
    <t xml:space="preserve">
Risque mémoire
score&lt;cote score = Absent 
cote score &lt;score&lt; cote scorex2 = Faible
cote scorex2&lt;score&lt;cote scorex3 = Modéré
score&gt; cote scorex3 = Elevé
</t>
  </si>
  <si>
    <t>RISQUE SENSORIEL :
 SIGNES D'AVANCEE EN AGE</t>
  </si>
  <si>
    <t xml:space="preserve">Baisse d’audition
                                                     </t>
  </si>
  <si>
    <t xml:space="preserve">Baisse de la communication
                                                     </t>
  </si>
  <si>
    <t xml:space="preserve">Baisse de la vue
                                                      </t>
  </si>
  <si>
    <t xml:space="preserve">Baisse de l’intérêt pour les activités favorites                                    </t>
  </si>
  <si>
    <t xml:space="preserve">Existence de tremblements
                                                   </t>
  </si>
  <si>
    <t xml:space="preserve">
Risque sensoriel
score&lt;cote score = Absent 
cote score &lt;score&lt; cote scorex2 = Faible
cote scorex2&lt;score&lt;cote scorex3 = Modéré
score&gt; cote scorex3 = Elevé 
</t>
  </si>
  <si>
    <t>RISQUE DE CHUTE :
 SIGNES D'AVANCEE EN AGE</t>
  </si>
  <si>
    <t>sans aide=0
avec canne,déambulateur=1
se tient aux meubles et aux murs=2</t>
  </si>
  <si>
    <t xml:space="preserve">Marche
                                         </t>
  </si>
  <si>
    <t>pas de chute=0
1 à 2 chutes=1
&gt; 2 chutes=2</t>
  </si>
  <si>
    <t xml:space="preserve">Présence de chute(s) dans les 12 derniers mois                                   </t>
  </si>
  <si>
    <t xml:space="preserve"> &gt;5 sec=0
 &lt;5 sec=1
 impossible=2</t>
  </si>
  <si>
    <t xml:space="preserve">Réalisation du test d'appui monopodal :
                                                 </t>
  </si>
  <si>
    <t>non=0
fréquents=1
permanents=2</t>
  </si>
  <si>
    <t xml:space="preserve">Déplacements plus difficiles
                                        </t>
  </si>
  <si>
    <t>oui=0
la plupart du temps=1
non=2</t>
  </si>
  <si>
    <t xml:space="preserve">Chaussage adapté
                                                 </t>
  </si>
  <si>
    <t>non=0
la plupart du temps=1
oui=2</t>
  </si>
  <si>
    <t xml:space="preserve">Difficultés plus importantes à se lever
                                               </t>
  </si>
  <si>
    <t>non=0
occasionnelle=1
fréquente=2</t>
  </si>
  <si>
    <t xml:space="preserve">Incontinence urinaire ou impériosité mictionnelle                       </t>
  </si>
  <si>
    <t xml:space="preserve">Peur de tomber                  
                                                  </t>
  </si>
  <si>
    <t>adapté=0
peu adapté=1
dangereux=2</t>
  </si>
  <si>
    <t xml:space="preserve">Etat de l’environnement de vie habituel
                                                  </t>
  </si>
  <si>
    <t>Score total =        maxi 18</t>
  </si>
  <si>
    <t>Risque de chute
score&lt;cote score = Absent 
cote score &lt;score&lt; cote scorex2 = Faible/Modéré
score&gt; cote scorex2 = Elevé</t>
  </si>
  <si>
    <t>RISQUE MEDICAMENTS :
SIGNES D'AVANCEE EN AGE</t>
  </si>
  <si>
    <t xml:space="preserve"> non=0
 occasionnel=1
 permanent=2</t>
  </si>
  <si>
    <t>Problèmes d'observance du traitement</t>
  </si>
  <si>
    <t xml:space="preserve"> &lt; ou =3=0
 &lt;8=1
 &gt;8=2</t>
  </si>
  <si>
    <t>Nombre de médicaments/jour de manière continue</t>
  </si>
  <si>
    <t>Score total =        maxi 4</t>
  </si>
  <si>
    <t xml:space="preserve"> 
Risque médicaments
score&lt;cote score = Absent 
cote score &lt;score&lt; cote scorex2 = Faible/Modéré
score&gt; cote scorex2 = Elevé</t>
  </si>
  <si>
    <t>RISQUE DENUTRITION :
 SIGNES D'AVANCEE EN AGE</t>
  </si>
  <si>
    <t xml:space="preserve">Plus de 21 = 0
Entre 18 et 21 = 1
Moins de 18 =2  </t>
  </si>
  <si>
    <r>
      <t>IMC = Poids/Taille²=</t>
    </r>
    <r>
      <rPr>
        <i/>
        <sz val="10"/>
        <color rgb="FF000000"/>
        <rFont val="Calibri"/>
        <family val="2"/>
        <charset val="1"/>
      </rPr>
      <t xml:space="preserve"> .</t>
    </r>
    <r>
      <rPr>
        <i/>
        <sz val="10"/>
        <color rgb="FFFF0000"/>
        <rFont val="Calibri"/>
        <family val="2"/>
        <charset val="1"/>
      </rPr>
      <t xml:space="preserve">( Rique de dénutrition évalué) 
</t>
    </r>
    <r>
      <rPr>
        <i/>
        <sz val="10"/>
        <color rgb="FF000000"/>
        <rFont val="Calibri"/>
        <family val="2"/>
        <charset val="1"/>
      </rPr>
      <t xml:space="preserve">                                               </t>
    </r>
  </si>
  <si>
    <t>non=0
faible=1
importante=2</t>
  </si>
  <si>
    <t xml:space="preserve">Perte de poids par observation indirecte (alliance, vêtements "flottent")
                                                         </t>
  </si>
  <si>
    <t xml:space="preserve">Perte de poids : objectivée par la pesée
                                                        </t>
  </si>
  <si>
    <t>non=0
récente depuis 15 jours=1
nette persistante=2</t>
  </si>
  <si>
    <t xml:space="preserve">Perte d'appétit
                                                           </t>
  </si>
  <si>
    <t>non=0
oui avec suivi dentaire =1
oui sans suivi dentaire =2</t>
  </si>
  <si>
    <t xml:space="preserve">Problèmes dentaires
                                                 </t>
  </si>
  <si>
    <t>non=0
oui parfois=1
en permanence=2</t>
  </si>
  <si>
    <t xml:space="preserve">Troubles de la déglutition
                                                         </t>
  </si>
  <si>
    <t xml:space="preserve">Troubles de la mastication
</t>
  </si>
  <si>
    <t>Score total =        maxi 14</t>
  </si>
  <si>
    <t>Risque dénutrition
score&lt;cote score = Absent 
cote score &lt;score&lt; cote scorex2 = Faible/Modéré
score&gt; cote scorex2 = Elevé</t>
  </si>
  <si>
    <t>SYNTHESE GLOBALE</t>
  </si>
  <si>
    <t>Risque et répercussions sociales</t>
  </si>
  <si>
    <t xml:space="preserve">Impact sur les activités </t>
  </si>
  <si>
    <t>Risque dépressif</t>
  </si>
  <si>
    <t>Au niveau comportemental</t>
  </si>
  <si>
    <t>Comportements à risque</t>
  </si>
  <si>
    <t>Risque mémoire</t>
  </si>
  <si>
    <t>Risque sensoriel</t>
  </si>
  <si>
    <t>Risque de chute</t>
  </si>
  <si>
    <t>Risque médicaments</t>
  </si>
  <si>
    <t>Risque dénutrition</t>
  </si>
  <si>
    <t xml:space="preserve">Nombre total risques non évalués </t>
  </si>
  <si>
    <t xml:space="preserve">Nombre total riques non évaluables /non concernés </t>
  </si>
  <si>
    <t>décompte risques non évalués</t>
  </si>
  <si>
    <t xml:space="preserve">Score total =   maxi 150         </t>
  </si>
  <si>
    <t xml:space="preserve">base score = 150 moins risques non évalués </t>
  </si>
  <si>
    <t>cote individualisée/ risques évalués</t>
  </si>
  <si>
    <r>
      <rPr>
        <b/>
        <sz val="10"/>
        <color rgb="FF7030A0"/>
        <rFont val="Calibri"/>
        <family val="2"/>
        <charset val="1"/>
      </rPr>
      <t xml:space="preserve">Risque de perte d’autonomie et signes d’avancée en âge
score T&lt;1/4 base score  = </t>
    </r>
    <r>
      <rPr>
        <b/>
        <sz val="10"/>
        <color rgb="FF9BBB59"/>
        <rFont val="Calibri"/>
        <family val="2"/>
        <charset val="1"/>
      </rPr>
      <t xml:space="preserve">Absent 
</t>
    </r>
    <r>
      <rPr>
        <b/>
        <sz val="10"/>
        <color rgb="FF7030A0"/>
        <rFont val="Calibri"/>
        <family val="2"/>
        <charset val="1"/>
      </rPr>
      <t xml:space="preserve">1/4 base score&lt;score T&lt;1/2 base score  = </t>
    </r>
    <r>
      <rPr>
        <b/>
        <sz val="10"/>
        <color rgb="FFFFC000"/>
        <rFont val="Calibri"/>
        <family val="2"/>
        <charset val="1"/>
      </rPr>
      <t xml:space="preserve">Faible
</t>
    </r>
    <r>
      <rPr>
        <b/>
        <sz val="10"/>
        <color rgb="FF7030A0"/>
        <rFont val="Calibri"/>
        <family val="2"/>
        <charset val="1"/>
      </rPr>
      <t>1/2 score base&lt;score T&lt;3/4 base score =</t>
    </r>
    <r>
      <rPr>
        <b/>
        <sz val="10"/>
        <color rgb="FFF79646"/>
        <rFont val="Calibri"/>
        <family val="2"/>
        <charset val="1"/>
      </rPr>
      <t xml:space="preserve">Modéré
</t>
    </r>
    <r>
      <rPr>
        <b/>
        <sz val="10"/>
        <color rgb="FF7030A0"/>
        <rFont val="Calibri"/>
        <family val="2"/>
        <charset val="1"/>
      </rPr>
      <t xml:space="preserve">scoreT&gt;3/4 base score = </t>
    </r>
    <r>
      <rPr>
        <b/>
        <sz val="10"/>
        <color rgb="FFFF0000"/>
        <rFont val="Calibri"/>
        <family val="2"/>
        <charset val="1"/>
      </rPr>
      <t xml:space="preserve">Elevé
</t>
    </r>
  </si>
  <si>
    <t>Risque global de perte d'autonomie et signes d'avancée en âge</t>
  </si>
  <si>
    <r>
      <rPr>
        <b/>
        <sz val="11"/>
        <color rgb="FF1F497D"/>
        <rFont val="Calibri"/>
        <family val="2"/>
        <charset val="1"/>
      </rPr>
      <t>Echelle de score</t>
    </r>
    <r>
      <rPr>
        <sz val="11"/>
        <color rgb="FF1F497D"/>
        <rFont val="Calibri"/>
        <family val="2"/>
        <charset val="1"/>
      </rPr>
      <t xml:space="preserve"> </t>
    </r>
  </si>
  <si>
    <t>Absent</t>
  </si>
  <si>
    <t>Faible</t>
  </si>
  <si>
    <t>Modéré</t>
  </si>
  <si>
    <t>Elevé</t>
  </si>
  <si>
    <t>Risques et répercussions sociales d’avancée en âge</t>
  </si>
  <si>
    <t>0 à 7</t>
  </si>
  <si>
    <t>8 à 15</t>
  </si>
  <si>
    <t>16 à 23</t>
  </si>
  <si>
    <t>24 à 30</t>
  </si>
  <si>
    <t>Signes d’avancée en âge dans les activités</t>
  </si>
  <si>
    <t>0 à 3</t>
  </si>
  <si>
    <t>4 à 7</t>
  </si>
  <si>
    <t>8 à 11</t>
  </si>
  <si>
    <t>12 à 15</t>
  </si>
  <si>
    <t>Signes d’avancée en âge au niveau comportemental</t>
  </si>
  <si>
    <t>4 à 6</t>
  </si>
  <si>
    <t>7 à 9</t>
  </si>
  <si>
    <t>10 à 12</t>
  </si>
  <si>
    <t>Comportements à risque vieillissement précoce</t>
  </si>
  <si>
    <t>0 à 2</t>
  </si>
  <si>
    <t>3 à 4</t>
  </si>
  <si>
    <t>5 à 6</t>
  </si>
  <si>
    <t>0 à 5</t>
  </si>
  <si>
    <t>6 à 10</t>
  </si>
  <si>
    <t>11 à 15</t>
  </si>
  <si>
    <t>16 à 21</t>
  </si>
  <si>
    <t>0 à 6</t>
  </si>
  <si>
    <t>7 à 12</t>
  </si>
  <si>
    <t>13 à 18</t>
  </si>
  <si>
    <t>Risque médicament</t>
  </si>
  <si>
    <t>0 à 1</t>
  </si>
  <si>
    <t>2 à 3</t>
  </si>
  <si>
    <t>0 à 4</t>
  </si>
  <si>
    <t>5 à 9</t>
  </si>
  <si>
    <t>10 à 14</t>
  </si>
  <si>
    <t>Risque de perte d’autonomie et signes d’avancée en âge</t>
  </si>
  <si>
    <t>0 à 37</t>
  </si>
  <si>
    <t>38 à 74</t>
  </si>
  <si>
    <t>75 à 112</t>
  </si>
  <si>
    <t>113 à 150</t>
  </si>
  <si>
    <t>Risques et répercussions</t>
  </si>
  <si>
    <t>Absent = 0</t>
  </si>
  <si>
    <t>Faible = 1</t>
  </si>
  <si>
    <t>Modéré = 2</t>
  </si>
  <si>
    <t>Élevé = 3</t>
  </si>
  <si>
    <t>Non évalué =NE</t>
  </si>
  <si>
    <t>Non évaluable/Non concerné =NC</t>
  </si>
  <si>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faire les courses</t>
    </r>
  </si>
  <si>
    <t>absente</t>
  </si>
  <si>
    <t>rare</t>
  </si>
  <si>
    <t>occasionnelle</t>
  </si>
  <si>
    <t>fréquente</t>
  </si>
  <si>
    <t>non évaluée</t>
  </si>
  <si>
    <t>non concerné</t>
  </si>
  <si>
    <t xml:space="preserve">Absent </t>
  </si>
  <si>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préparer ses repas</t>
    </r>
  </si>
  <si>
    <t xml:space="preserve">Faible </t>
  </si>
  <si>
    <t xml:space="preserve">Faible/Modéré </t>
  </si>
  <si>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gérer son budget</t>
    </r>
  </si>
  <si>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 xml:space="preserve">utiliser le téléphone </t>
    </r>
  </si>
  <si>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prendre ses médicaments</t>
    </r>
  </si>
  <si>
    <t>Sortie</t>
  </si>
  <si>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utiliser les moyens de transport,….)</t>
    </r>
  </si>
  <si>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soins d’hygiène</t>
    </r>
  </si>
  <si>
    <t xml:space="preserve">non évaluée </t>
  </si>
  <si>
    <r>
      <rPr>
        <sz val="11"/>
        <color theme="1"/>
        <rFont val="Calibri"/>
        <family val="2"/>
        <scheme val="minor"/>
      </rPr>
      <t>-</t>
    </r>
    <r>
      <rPr>
        <sz val="7"/>
        <color rgb="FF000000"/>
        <rFont val="Times New Roman"/>
        <family val="1"/>
        <charset val="1"/>
      </rPr>
      <t xml:space="preserve">          </t>
    </r>
    <r>
      <rPr>
        <b/>
        <sz val="11"/>
        <color rgb="FF000000"/>
        <rFont val="Calibri"/>
        <family val="2"/>
        <charset val="1"/>
      </rPr>
      <t>habillage</t>
    </r>
  </si>
  <si>
    <t>Problèmes financiers</t>
  </si>
  <si>
    <t>absents</t>
  </si>
  <si>
    <t>occasionnels</t>
  </si>
  <si>
    <t>fréquents</t>
  </si>
  <si>
    <t>permanents</t>
  </si>
  <si>
    <t>non évalués</t>
  </si>
  <si>
    <t>Isolement social</t>
  </si>
  <si>
    <t>absent</t>
  </si>
  <si>
    <t>fréquent</t>
  </si>
  <si>
    <t>profond</t>
  </si>
  <si>
    <t xml:space="preserve">non évalué </t>
  </si>
  <si>
    <t>Score total =        /30</t>
  </si>
  <si>
    <t>Élevé</t>
  </si>
  <si>
    <t xml:space="preserve">Non évalué </t>
  </si>
  <si>
    <t>Non évaluable/Non concerné</t>
  </si>
  <si>
    <t>Signes d’avancée en âge</t>
  </si>
  <si>
    <t xml:space="preserve">Non évalué = NE </t>
  </si>
  <si>
    <t>Rythme moins soutenu des activités quotidiennes</t>
  </si>
  <si>
    <t>non</t>
  </si>
  <si>
    <t>un peu</t>
  </si>
  <si>
    <t>modérément</t>
  </si>
  <si>
    <t>fortement</t>
  </si>
  <si>
    <t>non évalué</t>
  </si>
  <si>
    <t xml:space="preserve">Baisse de la concentration                                             </t>
  </si>
  <si>
    <t xml:space="preserve">Diminution des apprentissages                             </t>
  </si>
  <si>
    <t xml:space="preserve">Majoration des difficultés de communication       </t>
  </si>
  <si>
    <t>Hausse de la fatigabilité</t>
  </si>
  <si>
    <t>Score total =        /15</t>
  </si>
  <si>
    <t>Non évalué</t>
  </si>
  <si>
    <t>Risque</t>
  </si>
  <si>
    <t xml:space="preserve">Apparition ou aggravation d’une tristesse                                                    </t>
  </si>
  <si>
    <t>souvent</t>
  </si>
  <si>
    <t>très souvent</t>
  </si>
  <si>
    <t xml:space="preserve">Perte de motivation </t>
  </si>
  <si>
    <t>Perte de plaisir et d’envie</t>
  </si>
  <si>
    <t xml:space="preserve">Désinvestissement des centres d’intérêt                            </t>
  </si>
  <si>
    <t xml:space="preserve">Repli sur soi                                                                             </t>
  </si>
  <si>
    <t>Elevé = 3</t>
  </si>
  <si>
    <t xml:space="preserve">Installation ou aggravation d’une ritualisation          </t>
  </si>
  <si>
    <t xml:space="preserve">Installation ou aggravation d’une agressivité          </t>
  </si>
  <si>
    <t>Apparition ou augmentation des situations de conflits</t>
  </si>
  <si>
    <t xml:space="preserve">Installation ou aggravation d’un refus de communiquer  </t>
  </si>
  <si>
    <t>Score total =        /12
 Signes d’avancée en âge</t>
  </si>
  <si>
    <t>Risques</t>
  </si>
  <si>
    <t>Faible / Modéré = 1</t>
  </si>
  <si>
    <t>Élevé = 2</t>
  </si>
  <si>
    <t xml:space="preserve">Non évaluable / Non concerné = NC </t>
  </si>
  <si>
    <t>Tabagisme</t>
  </si>
  <si>
    <t>Jamais=0</t>
  </si>
  <si>
    <t>Modéré=1</t>
  </si>
  <si>
    <t>élevé (&gt;10/jour)=2</t>
  </si>
  <si>
    <t>non évaluable</t>
  </si>
  <si>
    <t>Consommation d’alcool</t>
  </si>
  <si>
    <t>jamais</t>
  </si>
  <si>
    <t>occasionnellement</t>
  </si>
  <si>
    <t>régulièrement</t>
  </si>
  <si>
    <t>Sédentarité</t>
  </si>
  <si>
    <t>Score total =        /6 Comportements à risque</t>
  </si>
  <si>
    <t>Faible / Modéré</t>
  </si>
  <si>
    <t xml:space="preserve">Non évaluable / Non concerné </t>
  </si>
  <si>
    <t>Non évalué = NE</t>
  </si>
  <si>
    <t>Augmentation des difficultés à se souvenir</t>
  </si>
  <si>
    <t xml:space="preserve">non évaluable </t>
  </si>
  <si>
    <t>Augmentation des oublis</t>
  </si>
  <si>
    <t>Difficultés à trouver ses mots, à s’exprimer</t>
  </si>
  <si>
    <t>non évaluées</t>
  </si>
  <si>
    <t xml:space="preserve">non évaluables </t>
  </si>
  <si>
    <t>Modification des capacités d’orientation spatiale</t>
  </si>
  <si>
    <t>Modification des capacités d’orientation temporelle</t>
  </si>
  <si>
    <t>Augmentation des difficultés à reconnaitre les personnes</t>
  </si>
  <si>
    <t>Modification de l’humeur</t>
  </si>
  <si>
    <t>Score total =        /21
 Risque mémoire</t>
  </si>
  <si>
    <t>Non évaluable / Non concerné = NC</t>
  </si>
  <si>
    <t>Baisse d’audition</t>
  </si>
  <si>
    <t>Baisse de la communication</t>
  </si>
  <si>
    <t>Baisse de la vue</t>
  </si>
  <si>
    <t>Baisse de l’intérêt pour les activités favorites</t>
  </si>
  <si>
    <t>Existence de tremblements</t>
  </si>
  <si>
    <t>Score total =        /15 
Risque sensoriel</t>
  </si>
  <si>
    <t>Non évaluable /Non concerné</t>
  </si>
  <si>
    <t>Marche</t>
  </si>
  <si>
    <t>sans aide</t>
  </si>
  <si>
    <t>avec canne, déambulateur</t>
  </si>
  <si>
    <t>se tient aux meubles et aux murs</t>
  </si>
  <si>
    <t>Présence de chute(s) dans les 12 derniers mois</t>
  </si>
  <si>
    <t>pas de chute</t>
  </si>
  <si>
    <t>1 à 2 chutes</t>
  </si>
  <si>
    <t>&gt; 2 chutes</t>
  </si>
  <si>
    <t>Réalisation du test d'appui monopodal :</t>
  </si>
  <si>
    <t>&gt; 5 sec</t>
  </si>
  <si>
    <t>&lt; 5 sec</t>
  </si>
  <si>
    <t>impossible</t>
  </si>
  <si>
    <t>Déplacements plus difficiles</t>
  </si>
  <si>
    <t>Chaussage adapté</t>
  </si>
  <si>
    <t>oui</t>
  </si>
  <si>
    <t>la plupart du temps</t>
  </si>
  <si>
    <t>Difficultés plus importantes à se lever</t>
  </si>
  <si>
    <t xml:space="preserve">la plupart du temps </t>
  </si>
  <si>
    <t>Incontinence urinaire ou impériosité mictionnelle</t>
  </si>
  <si>
    <t>Peur de tomber</t>
  </si>
  <si>
    <t>Etat de l’environnement de vie habituel</t>
  </si>
  <si>
    <t>adapté</t>
  </si>
  <si>
    <t>peu adapté</t>
  </si>
  <si>
    <t>dangereux</t>
  </si>
  <si>
    <t>Score total =        /18 
Risque de chute</t>
  </si>
  <si>
    <t>occasionnel</t>
  </si>
  <si>
    <t>permanent</t>
  </si>
  <si>
    <t>Non évaluable</t>
  </si>
  <si>
    <t>&lt; ou =3</t>
  </si>
  <si>
    <t>&lt;8</t>
  </si>
  <si>
    <t>&gt;8</t>
  </si>
  <si>
    <t>Score total =        /4 
Risque médicaments</t>
  </si>
  <si>
    <t xml:space="preserve">Non évaluable/Non concerné </t>
  </si>
  <si>
    <t>Poids =                       Taille=</t>
  </si>
  <si>
    <t xml:space="preserve"> </t>
  </si>
  <si>
    <t>IMC = Poids/Taille²= ……….</t>
  </si>
  <si>
    <t xml:space="preserve">Plus de 21 </t>
  </si>
  <si>
    <t xml:space="preserve">Entre 18 et 21 </t>
  </si>
  <si>
    <t>Moins de 18</t>
  </si>
  <si>
    <t>Perte de poids par observation indirecte (alliance, vêtements "flottent")</t>
  </si>
  <si>
    <t>faible</t>
  </si>
  <si>
    <t>importante</t>
  </si>
  <si>
    <t>Perte de poids : objectivée par la pesée</t>
  </si>
  <si>
    <t>Perte d'appétit</t>
  </si>
  <si>
    <t>récente depuis 15 jours</t>
  </si>
  <si>
    <t>nette persistante</t>
  </si>
  <si>
    <t>Problèmes dentaires</t>
  </si>
  <si>
    <t xml:space="preserve">ouiavec suivi dentaire </t>
  </si>
  <si>
    <t>oui sans suivi dentaire</t>
  </si>
  <si>
    <t>non évaluables</t>
  </si>
  <si>
    <t>Troubles de la déglutition</t>
  </si>
  <si>
    <t>oui parfois</t>
  </si>
  <si>
    <t>en permanence</t>
  </si>
  <si>
    <t>Troubles de la mastication</t>
  </si>
  <si>
    <t xml:space="preserve">Score total =        /14 
Risque dénutrition
</t>
  </si>
  <si>
    <t>modéré</t>
  </si>
  <si>
    <t>élevé</t>
  </si>
  <si>
    <t>tutelle famille</t>
  </si>
  <si>
    <t>Curatelle</t>
  </si>
  <si>
    <t>Curatelle famille</t>
  </si>
  <si>
    <t xml:space="preserve">Sauvegarde justice </t>
  </si>
  <si>
    <t xml:space="preserve">demande en cours </t>
  </si>
  <si>
    <t xml:space="preserve">Marié </t>
  </si>
  <si>
    <t xml:space="preserve">Vie maritale </t>
  </si>
  <si>
    <t>Séparé</t>
  </si>
  <si>
    <t>Divorcé</t>
  </si>
  <si>
    <t>Veuf(ve)</t>
  </si>
  <si>
    <t>F</t>
  </si>
  <si>
    <t xml:space="preserve">Autonomie </t>
  </si>
  <si>
    <t xml:space="preserve">Autonomie en couple  </t>
  </si>
  <si>
    <t xml:space="preserve">Famille parents </t>
  </si>
  <si>
    <t xml:space="preserve">Famille élargie </t>
  </si>
  <si>
    <t>Foyer logement PA</t>
  </si>
  <si>
    <t>MAS</t>
  </si>
  <si>
    <t xml:space="preserve">EHPAD </t>
  </si>
  <si>
    <t xml:space="preserve">EHPAD UVPH </t>
  </si>
  <si>
    <t xml:space="preserve">Famille d'accueil </t>
  </si>
  <si>
    <t xml:space="preserve">Autre </t>
  </si>
  <si>
    <t>Situation professionnelle personnes en situation de vieillissement</t>
  </si>
  <si>
    <t xml:space="preserve">ESAT Tps plein </t>
  </si>
  <si>
    <t>temps aménagé en ESAT</t>
  </si>
  <si>
    <t>temps aménagé  ESAT/foyer (centre d'habitat)</t>
  </si>
  <si>
    <t xml:space="preserve">Mi ESAT MI AJ </t>
  </si>
  <si>
    <t xml:space="preserve">MI ESAT MI ETAPE </t>
  </si>
  <si>
    <t xml:space="preserve">Retraité ESAT </t>
  </si>
  <si>
    <t xml:space="preserve">Milieu ordinaire </t>
  </si>
  <si>
    <t xml:space="preserve">autre </t>
  </si>
  <si>
    <t>N</t>
  </si>
  <si>
    <t>N+1</t>
  </si>
  <si>
    <t>N+2</t>
  </si>
  <si>
    <t>N+3</t>
  </si>
  <si>
    <t>Choix menus déroulants</t>
  </si>
  <si>
    <t>N+4</t>
  </si>
  <si>
    <t>N+5</t>
  </si>
  <si>
    <t>N+6</t>
  </si>
  <si>
    <t>N+7</t>
  </si>
  <si>
    <t>N+8</t>
  </si>
  <si>
    <t>N+9</t>
  </si>
  <si>
    <t>N+10</t>
  </si>
  <si>
    <t>N+11</t>
  </si>
  <si>
    <t>N+12</t>
  </si>
  <si>
    <t>N+13</t>
  </si>
  <si>
    <t>N+14</t>
  </si>
  <si>
    <t>N+15</t>
  </si>
  <si>
    <t>N+16</t>
  </si>
  <si>
    <t>GRILLE DE DETECTION DES SIGNES D'AVANCEE EN AGE ET DE RISQUE DE PERTE D'AUTONOMIE CHEZ LA PERSONNE EN SITUATION DE HANDICAP</t>
  </si>
  <si>
    <t xml:space="preserve">Baisse de la concentration                                                                                                       </t>
  </si>
  <si>
    <t xml:space="preserve">Diminution des apprentissages                                                                                   </t>
  </si>
  <si>
    <t xml:space="preserve">Majoration des difficultés de communication                 
                                                        </t>
  </si>
  <si>
    <t xml:space="preserve">Hausse de la fatigabilité                                                            </t>
  </si>
  <si>
    <t xml:space="preserve">Rythme moins soutenu des activités quotidiennes                                                     </t>
  </si>
  <si>
    <t xml:space="preserve">Réalisation du test d'appui monopodal :                                                 </t>
  </si>
  <si>
    <t xml:space="preserve">Etat de l’environnement de vie habituel                                                  </t>
  </si>
  <si>
    <t xml:space="preserve">Perte de poids par observation indirecte (alliance, vêtements "flottent")                                                         </t>
  </si>
  <si>
    <t xml:space="preserve">Utiliser le téléphone
                                                   </t>
  </si>
  <si>
    <t xml:space="preserve">Prendre ses médicaments
                                                   </t>
  </si>
  <si>
    <t xml:space="preserve">Utiliser les moyens de transport
                                                </t>
  </si>
  <si>
    <t>Décompte risques non évalués x3</t>
  </si>
  <si>
    <t xml:space="preserve"> Base score = score maxi-risquesNE</t>
  </si>
  <si>
    <t>Cote score (base/4)</t>
  </si>
  <si>
    <t>Décompte risques non évalués x2</t>
  </si>
  <si>
    <t>Cote score (base/3)</t>
  </si>
  <si>
    <t>Décompte risques non évalués</t>
  </si>
  <si>
    <t xml:space="preserve">Base score = 150 moins risques non évalués </t>
  </si>
  <si>
    <t>Cote individualisée/ risques évalués</t>
  </si>
  <si>
    <t>Foyer hébergement</t>
  </si>
  <si>
    <t>Centre d'habitat</t>
  </si>
  <si>
    <t>Foyer logement</t>
  </si>
  <si>
    <t xml:space="preserve">Signes d'avancée en âge
score&lt;cote score = Absent 
cote score &lt;score&lt; cote scorex2 = Faible
cote scorex2&lt;score&lt;cote scorex3 = Modéré
score&gt; cote scorex3 = Elevé
</t>
  </si>
  <si>
    <t xml:space="preserve">Risque mémoire
score&lt;cote score = Absent 
cote score &lt;score&lt; cote scorex2 = Faible
cote scorex2&lt;score&lt;cote scorex3 = Modéré
score&gt; cote scorex3 = Elevé
</t>
  </si>
  <si>
    <t xml:space="preserve">Risque sensoriel
score&lt;cote score = Absent 
cote score &lt;score&lt; cote scorex2 = Faible
cote scorex2&lt;score&lt;cote scorex3 = Modéré
score&gt; cote scorex3 = Elevé 
</t>
  </si>
  <si>
    <t>Risque médicaments
score&lt;cote score = Absent 
cote score &lt;score&lt; cote scorex2 = Faible/Modéré
score&gt; cote scorex2 = Elevé</t>
  </si>
  <si>
    <t>Faire les courses</t>
  </si>
  <si>
    <t>Préparer ses repas</t>
  </si>
  <si>
    <t xml:space="preserve">Gérer son budget      </t>
  </si>
  <si>
    <t>Soins d’hygiène</t>
  </si>
  <si>
    <t xml:space="preserve">Habillage       </t>
  </si>
  <si>
    <t>Apparition ou aggravation d’une tristesse</t>
  </si>
  <si>
    <t>Perte de motivation</t>
  </si>
  <si>
    <t>Désinvestissement des centres d’intérêt</t>
  </si>
  <si>
    <t>Repli sur soi</t>
  </si>
  <si>
    <t>Installation ou aggravation d’une ritualisation</t>
  </si>
  <si>
    <t xml:space="preserve">Installation ou aggravation d’une agressivité      </t>
  </si>
  <si>
    <t>Installation ou aggravation d’un refus de communiquer</t>
  </si>
  <si>
    <t xml:space="preserve">Tabagisme             </t>
  </si>
  <si>
    <t xml:space="preserve">Consommation d’alcool                                  </t>
  </si>
  <si>
    <t xml:space="preserve">Sédentarité   </t>
  </si>
  <si>
    <t xml:space="preserve">Perte de poids : objectivée par la pesée           </t>
  </si>
  <si>
    <r>
      <t xml:space="preserve">DATE DE NAISSANCE </t>
    </r>
    <r>
      <rPr>
        <b/>
        <i/>
        <sz val="10"/>
        <color rgb="FF404040"/>
        <rFont val="Calibri"/>
        <family val="2"/>
      </rPr>
      <t>(Champ obligatoire)</t>
    </r>
  </si>
  <si>
    <r>
      <t xml:space="preserve">DATE D'EVALUATION : --/--/20-- </t>
    </r>
    <r>
      <rPr>
        <b/>
        <i/>
        <sz val="10"/>
        <color rgb="FF404040"/>
        <rFont val="Calibri"/>
        <family val="2"/>
      </rPr>
      <t>(Champ obligatoire)</t>
    </r>
  </si>
  <si>
    <t xml:space="preserve">Formules non modifiables </t>
  </si>
  <si>
    <t>Absente=0
Rare=1
Occasionnelle =2
Fréquente=3
Non Evaluée ou Non Evaluable= NE
Non concerné=NC</t>
  </si>
  <si>
    <t>non=0
un peu=1
souvent =2
très souvent=3
Non Evaluée ou Non Evaluable=NE
Non Concerné=NC</t>
  </si>
  <si>
    <t xml:space="preserve">Non=0
Un peu=1
Modérément=2
Fortement=3
Non Evaluée ou Non Evaluable= NE
Non Concerné=NC </t>
  </si>
  <si>
    <t>Indiquer l'année d'évaluation pour datation graphique</t>
  </si>
  <si>
    <t>Formules non modifiables</t>
  </si>
  <si>
    <t>Jamais=0 
Occasionnellement=1
Régulièrement=2
Non Evaluée ou Non Evaluable=NE</t>
  </si>
  <si>
    <t xml:space="preserve"> Jamais=0
 Modéré=1
Elevé (&gt;10/jour)=2
Non Evalué=NE</t>
  </si>
  <si>
    <t>Non=0
Un peu=1
Souvent=2
Très souvent=3
Non Evaluée ou Non Evaluable=NE</t>
  </si>
  <si>
    <t xml:space="preserve"> Non=0
 Occasionnel=1
 Permanent=2
Non Evalué=NE</t>
  </si>
  <si>
    <t xml:space="preserve"> &lt; ou =3=0
 &lt;8=1
 &gt;8=2
Non Evalué=NE</t>
  </si>
  <si>
    <t xml:space="preserve">Plus de 21 = 0
Entre 18 et 21 = 1
Moins de 18 =2
Non Evalué=NE  </t>
  </si>
  <si>
    <t xml:space="preserve">Non=0
Faible=1
Importante=2
Non Evalué=NE </t>
  </si>
  <si>
    <t xml:space="preserve">Non=0
Récente depuis 15 jours=1
Nette persistante=2
Non Evalué=NE </t>
  </si>
  <si>
    <t xml:space="preserve">Non=0
Oui avec suivi dentaire =1
Oui sans suivi dentaire =2
Non Evalué=NE  </t>
  </si>
  <si>
    <t xml:space="preserve">Non=0
Oui parfois=1
En permanence=2
Non Evalué=NE  </t>
  </si>
  <si>
    <t xml:space="preserve">Absent=0
Un peu=1
Modérément=2
Fortement=3
Non Evaluée ou Non Evaluable=NE   </t>
  </si>
  <si>
    <t>Sans aide=0
Avec canne,déambulateur=1
Se tient aux meubles et aux murs=2
Non Evaluée=NE</t>
  </si>
  <si>
    <t>Pas de chute=0
1 à 2 chutes=1
&gt; 2 chutes=2
Non Evaluée=NE</t>
  </si>
  <si>
    <t xml:space="preserve"> &gt;5 sec=0
 &lt;5 sec=1
Impossible=2
Non Evaluée=NE</t>
  </si>
  <si>
    <t>Non=0
Fréquents=1
Permanents=2
Non Evaluée=NE</t>
  </si>
  <si>
    <t>Oui=0
La plupart du temps=1
Non=2
Non Evaluée=NE</t>
  </si>
  <si>
    <t>Non=0
La plupart du temps=1
Oui=2
Non Evaluée=NE</t>
  </si>
  <si>
    <t>Non=0
Occasionnelle=1
Fréquente=2
Non Evaluée=NE</t>
  </si>
  <si>
    <t>Adapté=0
Peu adapté=1
Dangereux=2
Non Evaluée=NE</t>
  </si>
  <si>
    <r>
      <t xml:space="preserve">AGE ( </t>
    </r>
    <r>
      <rPr>
        <b/>
        <i/>
        <sz val="10"/>
        <color rgb="FF404040"/>
        <rFont val="Calibri"/>
        <family val="2"/>
      </rPr>
      <t>Calcul automatique si champs précédents complétés)</t>
    </r>
    <r>
      <rPr>
        <b/>
        <sz val="10"/>
        <color rgb="FF404040"/>
        <rFont val="Calibri"/>
        <family val="2"/>
        <charset val="1"/>
      </rPr>
      <t xml:space="preserve"> </t>
    </r>
  </si>
  <si>
    <r>
      <t xml:space="preserve">Cette grille ne permet pas un diagnostic. En cas de dépistage positif sur un ou plusieurs items, cela nécessite une réflexion globale pluri professionnelle. 
Un avis médical est requis auprès du médecin traitant. 
</t>
    </r>
    <r>
      <rPr>
        <b/>
        <sz val="14"/>
        <color theme="0"/>
        <rFont val="Calibri"/>
        <family val="2"/>
      </rPr>
      <t>Avant de commencer à renseigner la grille merci de prendre connaissance du guide d'utilisation.</t>
    </r>
  </si>
  <si>
    <r>
      <rPr>
        <b/>
        <sz val="14"/>
        <color theme="9" tint="-0.249977111117893"/>
        <rFont val="Calibri"/>
        <family val="2"/>
      </rPr>
      <t>FICHE DE VIGILANCE A L'UTILISATION DE LA GRILLE</t>
    </r>
    <r>
      <rPr>
        <b/>
        <sz val="14"/>
        <rFont val="Calibri"/>
        <family val="2"/>
      </rPr>
      <t xml:space="preserve"> </t>
    </r>
    <r>
      <rPr>
        <b/>
        <sz val="11"/>
        <rFont val="Calibri"/>
        <family val="2"/>
        <charset val="1"/>
      </rPr>
      <t xml:space="preserve">
Cette grille est une grille de détection des signes de vieillissement qui peuvent survenir précocément chez la personne en situation de Handicap, et des risques de perte d'autonomie. 
Elle est un condensé des différentes évaluations et recommandations de bonnes pratiques aussi bien au niveau du Handicap et de la Gériatrie. 
Etant donné l'hétérogénéité de la population en situation de Handicap, la situation du résident est toujours comparée à une situation antérieure. 
</t>
    </r>
    <r>
      <rPr>
        <b/>
        <sz val="14"/>
        <color rgb="FFC00000"/>
        <rFont val="Calibri"/>
        <family val="2"/>
      </rPr>
      <t>Cette grille ne permet pas un diagnostic.</t>
    </r>
    <r>
      <rPr>
        <b/>
        <sz val="11"/>
        <color rgb="FFC00000"/>
        <rFont val="Calibri"/>
        <family val="2"/>
      </rPr>
      <t xml:space="preserve"> 
En cas de dépistage positif sur un ou plusieurs items, cela nécessite une reflexion globale pluri professionnelle. Un avis médical est requis auprès du médecin traitant. Avec son accord et si la réflexion globale d'équipe va dans ce sens , une consultation spécialisée auprès d'un médecin formé à la gériatrie et sensibilisé au vieillissement des personnes en situation de Handicap est requise.</t>
    </r>
    <r>
      <rPr>
        <b/>
        <sz val="11"/>
        <rFont val="Calibri"/>
        <family val="2"/>
        <charset val="1"/>
      </rPr>
      <t xml:space="preserve">
Méthodologie : La grille doit être remplie par 2 professionnels de l’établissement connaissant bien la personne. L’évaluation se fait de façon régulière au minimum une fois par an, afin de pouvoir repérer, identifier les risques et y apporter des réponses adaptées, anticiper les orientations selon les projets de vie des personnes. 
La grille comporte 10 risques ou signes d'avancée en âge permettant :
• Une évaluation globale du risque de perte d'autonomie et signes d'avancée en âge. 
• Le repérage de risques ou de comportements demandant une attention particulière 
• L'identification de critères « Non évalués » 
Chacun des 10 risques se décline par l’évaluation de plusieurs critères, items codés de la façon suivante : 
• critère absent = 0 
• critère faible = 1
• critère modéré = 2
• critère élevé = 3
• critère non évalué = NE
• critère non évaluable ou personne non concernée par le critère = NC 
Cette cotation permet d’obtenir un score correspondant à chaque risque. Une décote est appliquée en fonction du nombre de critères non évalués ou non évaluables.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</si>
</sst>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9" x14ac:knownFonts="1">
    <font>
      <sz val="11"/>
      <color theme="1"/>
      <name val="Calibri"/>
      <family val="2"/>
      <scheme val="minor"/>
    </font>
    <font>
      <b/>
      <sz val="11"/>
      <color theme="1"/>
      <name val="Calibri"/>
      <family val="2"/>
      <scheme val="minor"/>
    </font>
    <font>
      <b/>
      <sz val="10"/>
      <color rgb="FF000000"/>
      <name val="Calibri"/>
      <family val="2"/>
      <charset val="1"/>
    </font>
    <font>
      <i/>
      <sz val="8"/>
      <color rgb="FF404040"/>
      <name val="Calibri"/>
      <family val="2"/>
    </font>
    <font>
      <b/>
      <sz val="10"/>
      <color rgb="FF404040"/>
      <name val="Calibri"/>
      <family val="2"/>
      <charset val="1"/>
    </font>
    <font>
      <b/>
      <sz val="12"/>
      <color theme="0"/>
      <name val="Calibri"/>
      <family val="2"/>
      <scheme val="minor"/>
    </font>
    <font>
      <b/>
      <sz val="10"/>
      <color theme="1"/>
      <name val="Calibri"/>
      <family val="2"/>
      <scheme val="minor"/>
    </font>
    <font>
      <sz val="10"/>
      <color theme="1"/>
      <name val="Calibri"/>
      <family val="2"/>
      <scheme val="minor"/>
    </font>
    <font>
      <i/>
      <sz val="8"/>
      <name val="Calibri"/>
      <family val="2"/>
    </font>
    <font>
      <b/>
      <sz val="10"/>
      <name val="Calibri"/>
      <family val="2"/>
      <charset val="1"/>
    </font>
    <font>
      <sz val="10"/>
      <color rgb="FF000000"/>
      <name val="Calibri"/>
      <family val="2"/>
      <charset val="1"/>
    </font>
    <font>
      <i/>
      <sz val="8"/>
      <color rgb="FF000000"/>
      <name val="Calibri"/>
      <family val="2"/>
    </font>
    <font>
      <i/>
      <sz val="8"/>
      <color rgb="FFE46C0A"/>
      <name val="Calibri"/>
      <family val="2"/>
    </font>
    <font>
      <b/>
      <sz val="10"/>
      <color rgb="FFE46C0A"/>
      <name val="Calibri"/>
      <family val="2"/>
      <charset val="1"/>
    </font>
    <font>
      <b/>
      <sz val="11"/>
      <color theme="5"/>
      <name val="Calibri"/>
      <family val="2"/>
      <scheme val="minor"/>
    </font>
    <font>
      <i/>
      <sz val="8"/>
      <color rgb="FFC00000"/>
      <name val="Calibri"/>
      <family val="2"/>
    </font>
    <font>
      <b/>
      <sz val="10"/>
      <color rgb="FFC00000"/>
      <name val="Calibri"/>
      <family val="2"/>
      <charset val="1"/>
    </font>
    <font>
      <b/>
      <sz val="11"/>
      <color rgb="FFFF0000"/>
      <name val="Calibri"/>
      <family val="2"/>
      <scheme val="minor"/>
    </font>
    <font>
      <b/>
      <sz val="10"/>
      <color rgb="FF77933C"/>
      <name val="Calibri"/>
      <family val="2"/>
      <charset val="1"/>
    </font>
    <font>
      <i/>
      <sz val="8"/>
      <color rgb="FF77933C"/>
      <name val="Calibri"/>
      <family val="2"/>
    </font>
    <font>
      <b/>
      <sz val="11"/>
      <color theme="9"/>
      <name val="Calibri"/>
      <family val="2"/>
      <scheme val="minor"/>
    </font>
    <font>
      <i/>
      <sz val="8"/>
      <color rgb="FF31859C"/>
      <name val="Calibri"/>
      <family val="2"/>
    </font>
    <font>
      <b/>
      <sz val="10"/>
      <color theme="4" tint="-0.249977111117893"/>
      <name val="Calibri"/>
      <family val="2"/>
    </font>
    <font>
      <b/>
      <sz val="11"/>
      <color theme="8"/>
      <name val="Calibri"/>
      <family val="2"/>
      <scheme val="minor"/>
    </font>
    <font>
      <b/>
      <sz val="10"/>
      <color rgb="FFC00000"/>
      <name val="Calibri"/>
      <family val="2"/>
    </font>
    <font>
      <b/>
      <i/>
      <sz val="8"/>
      <color theme="4" tint="-0.249977111117893"/>
      <name val="Calibri"/>
      <family val="2"/>
    </font>
    <font>
      <i/>
      <sz val="8"/>
      <color rgb="FFFF0000"/>
      <name val="Calibri"/>
      <family val="2"/>
    </font>
    <font>
      <b/>
      <sz val="10"/>
      <color rgb="FFFF0000"/>
      <name val="Calibri"/>
      <family val="2"/>
    </font>
    <font>
      <b/>
      <sz val="10"/>
      <color theme="8"/>
      <name val="Calibri"/>
      <family val="2"/>
    </font>
    <font>
      <i/>
      <sz val="10"/>
      <color rgb="FF000000"/>
      <name val="Calibri"/>
      <family val="2"/>
      <charset val="1"/>
    </font>
    <font>
      <i/>
      <sz val="10"/>
      <color rgb="FFFF0000"/>
      <name val="Calibri"/>
      <family val="2"/>
      <charset val="1"/>
    </font>
    <font>
      <b/>
      <sz val="11"/>
      <color rgb="FF7030A0"/>
      <name val="Calibri"/>
      <family val="2"/>
      <scheme val="minor"/>
    </font>
    <font>
      <i/>
      <sz val="8"/>
      <color rgb="FF595959"/>
      <name val="Calibri"/>
      <family val="2"/>
    </font>
    <font>
      <b/>
      <sz val="10"/>
      <color rgb="FF595959"/>
      <name val="Calibri"/>
      <family val="2"/>
      <charset val="1"/>
    </font>
    <font>
      <i/>
      <sz val="8"/>
      <color rgb="FF7030A0"/>
      <name val="Calibri"/>
      <family val="2"/>
    </font>
    <font>
      <b/>
      <sz val="10"/>
      <color rgb="FF7030A0"/>
      <name val="Calibri"/>
      <family val="2"/>
      <charset val="1"/>
    </font>
    <font>
      <b/>
      <sz val="10"/>
      <color rgb="FF9BBB59"/>
      <name val="Calibri"/>
      <family val="2"/>
      <charset val="1"/>
    </font>
    <font>
      <b/>
      <sz val="10"/>
      <color rgb="FFFFC000"/>
      <name val="Calibri"/>
      <family val="2"/>
      <charset val="1"/>
    </font>
    <font>
      <b/>
      <sz val="10"/>
      <color rgb="FFF79646"/>
      <name val="Calibri"/>
      <family val="2"/>
      <charset val="1"/>
    </font>
    <font>
      <b/>
      <sz val="10"/>
      <color rgb="FFFF0000"/>
      <name val="Calibri"/>
      <family val="2"/>
      <charset val="1"/>
    </font>
    <font>
      <b/>
      <sz val="11"/>
      <color rgb="FF1F497D"/>
      <name val="Calibri"/>
      <family val="2"/>
      <charset val="1"/>
    </font>
    <font>
      <sz val="11"/>
      <color rgb="FF1F497D"/>
      <name val="Calibri"/>
      <family val="2"/>
      <charset val="1"/>
    </font>
    <font>
      <b/>
      <sz val="11"/>
      <name val="Calibri"/>
      <family val="2"/>
      <charset val="1"/>
    </font>
    <font>
      <b/>
      <sz val="12"/>
      <color rgb="FFFFFFFF"/>
      <name val="Calibri"/>
      <family val="2"/>
      <charset val="1"/>
    </font>
    <font>
      <b/>
      <sz val="11"/>
      <color rgb="FF000000"/>
      <name val="Calibri"/>
      <family val="2"/>
      <charset val="1"/>
    </font>
    <font>
      <sz val="7"/>
      <color rgb="FF000000"/>
      <name val="Times New Roman"/>
      <family val="1"/>
      <charset val="1"/>
    </font>
    <font>
      <b/>
      <sz val="11"/>
      <color rgb="FFE46C0A"/>
      <name val="Calibri"/>
      <family val="2"/>
      <charset val="1"/>
    </font>
    <font>
      <b/>
      <sz val="11"/>
      <color rgb="FF77933C"/>
      <name val="Calibri"/>
      <family val="2"/>
      <charset val="1"/>
    </font>
    <font>
      <b/>
      <sz val="11"/>
      <color rgb="FF31859C"/>
      <name val="Calibri"/>
      <family val="2"/>
      <charset val="1"/>
    </font>
    <font>
      <b/>
      <sz val="11"/>
      <color rgb="FF7030A0"/>
      <name val="Calibri"/>
      <family val="2"/>
      <charset val="1"/>
    </font>
    <font>
      <b/>
      <sz val="12"/>
      <color rgb="FFE36C0A"/>
      <name val="Calibri"/>
      <family val="2"/>
      <charset val="1"/>
    </font>
    <font>
      <b/>
      <sz val="12"/>
      <color rgb="FFE46C0A"/>
      <name val="Calibri"/>
      <family val="2"/>
      <charset val="1"/>
    </font>
    <font>
      <b/>
      <sz val="12"/>
      <color rgb="FFEEECE1"/>
      <name val="Calibri"/>
      <family val="2"/>
      <charset val="1"/>
    </font>
    <font>
      <sz val="12"/>
      <color rgb="FF000000"/>
      <name val="Calibri"/>
      <family val="2"/>
      <charset val="1"/>
    </font>
    <font>
      <b/>
      <sz val="12"/>
      <color rgb="FF4F6228"/>
      <name val="Calibri"/>
      <family val="2"/>
      <charset val="1"/>
    </font>
    <font>
      <b/>
      <sz val="12"/>
      <color rgb="FF215868"/>
      <name val="Calibri"/>
      <family val="2"/>
      <charset val="1"/>
    </font>
    <font>
      <b/>
      <sz val="14"/>
      <color rgb="FFFFFFFF"/>
      <name val="Calibri"/>
      <family val="2"/>
      <charset val="1"/>
    </font>
    <font>
      <b/>
      <sz val="12"/>
      <color rgb="FF000000"/>
      <name val="Calibri"/>
      <family val="2"/>
      <charset val="1"/>
    </font>
    <font>
      <b/>
      <sz val="14"/>
      <color rgb="FF7030A0"/>
      <name val="Calibri"/>
      <family val="2"/>
      <charset val="1"/>
    </font>
    <font>
      <b/>
      <sz val="14"/>
      <color theme="8" tint="-0.499984740745262"/>
      <name val="Calibri"/>
      <family val="2"/>
    </font>
    <font>
      <b/>
      <i/>
      <sz val="10"/>
      <color rgb="FF404040"/>
      <name val="Calibri"/>
      <family val="2"/>
    </font>
    <font>
      <b/>
      <sz val="14"/>
      <color rgb="FFFF0000"/>
      <name val="Calibri"/>
      <family val="2"/>
    </font>
    <font>
      <i/>
      <sz val="10"/>
      <color rgb="FF000000"/>
      <name val="Calibri"/>
      <family val="2"/>
    </font>
    <font>
      <b/>
      <sz val="14"/>
      <color theme="0"/>
      <name val="Calibri"/>
      <family val="2"/>
    </font>
    <font>
      <b/>
      <sz val="11"/>
      <color rgb="FFC00000"/>
      <name val="Calibri"/>
      <family val="2"/>
    </font>
    <font>
      <b/>
      <sz val="11"/>
      <name val="Calibri"/>
      <family val="2"/>
    </font>
    <font>
      <b/>
      <sz val="14"/>
      <color rgb="FFC00000"/>
      <name val="Calibri"/>
      <family val="2"/>
    </font>
    <font>
      <b/>
      <sz val="14"/>
      <color theme="9" tint="-0.249977111117893"/>
      <name val="Calibri"/>
      <family val="2"/>
    </font>
    <font>
      <b/>
      <sz val="14"/>
      <name val="Calibri"/>
      <family val="2"/>
    </font>
  </fonts>
  <fills count="32">
    <fill>
      <patternFill patternType="none"/>
    </fill>
    <fill>
      <patternFill patternType="gray125"/>
    </fill>
    <fill>
      <patternFill patternType="solid">
        <fgColor rgb="FFCC99FF"/>
        <bgColor indexed="64"/>
      </patternFill>
    </fill>
    <fill>
      <patternFill patternType="solid">
        <fgColor theme="5"/>
        <bgColor rgb="FFE36C0A"/>
      </patternFill>
    </fill>
    <fill>
      <patternFill patternType="solid">
        <fgColor theme="5"/>
        <bgColor indexed="64"/>
      </patternFill>
    </fill>
    <fill>
      <patternFill patternType="solid">
        <fgColor rgb="FFD9D9D9"/>
        <bgColor rgb="FFE5DFEC"/>
      </patternFill>
    </fill>
    <fill>
      <patternFill patternType="solid">
        <fgColor theme="0" tint="-0.14999847407452621"/>
        <bgColor rgb="FFE5DFEC"/>
      </patternFill>
    </fill>
    <fill>
      <patternFill patternType="solid">
        <fgColor theme="0" tint="-0.14999847407452621"/>
        <bgColor indexed="64"/>
      </patternFill>
    </fill>
    <fill>
      <patternFill patternType="solid">
        <fgColor theme="9" tint="0.39997558519241921"/>
        <bgColor rgb="FF76933C"/>
      </patternFill>
    </fill>
    <fill>
      <patternFill patternType="solid">
        <fgColor theme="9" tint="0.39997558519241921"/>
        <bgColor indexed="64"/>
      </patternFill>
    </fill>
    <fill>
      <patternFill patternType="solid">
        <fgColor theme="4" tint="0.39997558519241921"/>
        <bgColor rgb="FF30869B"/>
      </patternFill>
    </fill>
    <fill>
      <patternFill patternType="solid">
        <fgColor theme="4" tint="0.39997558519241921"/>
        <bgColor indexed="64"/>
      </patternFill>
    </fill>
    <fill>
      <patternFill patternType="solid">
        <fgColor rgb="FFCC99FF"/>
        <bgColor rgb="FFB2A1C7"/>
      </patternFill>
    </fill>
    <fill>
      <patternFill patternType="solid">
        <fgColor rgb="FFF79646"/>
        <bgColor rgb="FFED7D31"/>
      </patternFill>
    </fill>
    <fill>
      <patternFill patternType="solid">
        <fgColor rgb="FFFDE9D9"/>
        <bgColor rgb="FFEEECE1"/>
      </patternFill>
    </fill>
    <fill>
      <patternFill patternType="solid">
        <fgColor rgb="FFFBD4B4"/>
        <bgColor rgb="FFFABF8F"/>
      </patternFill>
    </fill>
    <fill>
      <patternFill patternType="solid">
        <fgColor rgb="FFFABF8F"/>
        <bgColor rgb="FFFBD4B4"/>
      </patternFill>
    </fill>
    <fill>
      <patternFill patternType="solid">
        <fgColor rgb="FF9BBB59"/>
        <bgColor rgb="FF92D050"/>
      </patternFill>
    </fill>
    <fill>
      <patternFill patternType="solid">
        <fgColor rgb="FFEAF1DD"/>
        <bgColor rgb="FFEEECE1"/>
      </patternFill>
    </fill>
    <fill>
      <patternFill patternType="solid">
        <fgColor rgb="FFD6E3BC"/>
        <bgColor rgb="FFD9D9D9"/>
      </patternFill>
    </fill>
    <fill>
      <patternFill patternType="solid">
        <fgColor rgb="FFC2D69B"/>
        <bgColor rgb="FFD6E3BC"/>
      </patternFill>
    </fill>
    <fill>
      <patternFill patternType="solid">
        <fgColor rgb="FF4BACC6"/>
        <bgColor rgb="FF4F81BD"/>
      </patternFill>
    </fill>
    <fill>
      <patternFill patternType="solid">
        <fgColor rgb="FFDAEEF3"/>
        <bgColor rgb="FFEAF1DD"/>
      </patternFill>
    </fill>
    <fill>
      <patternFill patternType="solid">
        <fgColor rgb="FFB6DDE8"/>
        <bgColor rgb="FFD9D9D9"/>
      </patternFill>
    </fill>
    <fill>
      <patternFill patternType="solid">
        <fgColor rgb="FF92CDDC"/>
        <bgColor rgb="FF8EB4E3"/>
      </patternFill>
    </fill>
    <fill>
      <patternFill patternType="solid">
        <fgColor rgb="FF8064A2"/>
        <bgColor rgb="FF7C7C7C"/>
      </patternFill>
    </fill>
    <fill>
      <patternFill patternType="solid">
        <fgColor rgb="FFE5DFEC"/>
        <bgColor rgb="FFE6E0EC"/>
      </patternFill>
    </fill>
    <fill>
      <patternFill patternType="solid">
        <fgColor rgb="FFCCC0D9"/>
        <bgColor rgb="FFD9D9D9"/>
      </patternFill>
    </fill>
    <fill>
      <patternFill patternType="solid">
        <fgColor rgb="FFB2A1C7"/>
        <bgColor rgb="FFB1A0C7"/>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242">
    <border>
      <left/>
      <right/>
      <top/>
      <bottom/>
      <diagonal/>
    </border>
    <border>
      <left style="thin">
        <color rgb="FF7F7F7F"/>
      </left>
      <right/>
      <top style="thin">
        <color rgb="FF7F7F7F"/>
      </top>
      <bottom style="thin">
        <color rgb="FF7F7F7F"/>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808080"/>
      </left>
      <right/>
      <top style="thin">
        <color rgb="FF808080"/>
      </top>
      <bottom style="thin">
        <color rgb="FF808080"/>
      </bottom>
      <diagonal/>
    </border>
    <border>
      <left/>
      <right style="medium">
        <color rgb="FF808080"/>
      </right>
      <top/>
      <bottom style="medium">
        <color rgb="FF808080"/>
      </bottom>
      <diagonal/>
    </border>
    <border>
      <left/>
      <right/>
      <top style="medium">
        <color rgb="FF808080"/>
      </top>
      <bottom style="medium">
        <color rgb="FFE46C0A"/>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rgb="FFE46C0A"/>
      </left>
      <right/>
      <top style="medium">
        <color rgb="FFE46C0A"/>
      </top>
      <bottom style="medium">
        <color rgb="FFE46C0A"/>
      </bottom>
      <diagonal/>
    </border>
    <border>
      <left/>
      <right/>
      <top style="medium">
        <color rgb="FFE46C0A"/>
      </top>
      <bottom/>
      <diagonal/>
    </border>
    <border>
      <left/>
      <right style="medium">
        <color rgb="FF77933C"/>
      </right>
      <top style="medium">
        <color rgb="FFE46C0A"/>
      </top>
      <bottom/>
      <diagonal/>
    </border>
    <border>
      <left style="thin">
        <color rgb="FF77933C"/>
      </left>
      <right/>
      <top/>
      <bottom style="thin">
        <color rgb="FF77933C"/>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rgb="FF77933C"/>
      </left>
      <right/>
      <top style="thin">
        <color rgb="FF77933C"/>
      </top>
      <bottom style="thin">
        <color rgb="FF77933C"/>
      </bottom>
      <diagonal/>
    </border>
    <border>
      <left style="thin">
        <color rgb="FF77933C"/>
      </left>
      <right/>
      <top style="thin">
        <color rgb="FF77933C"/>
      </top>
      <bottom style="medium">
        <color rgb="FF77933C"/>
      </bottom>
      <diagonal/>
    </border>
    <border>
      <left style="medium">
        <color rgb="FF77933C"/>
      </left>
      <right/>
      <top style="medium">
        <color rgb="FF77933C"/>
      </top>
      <bottom style="medium">
        <color rgb="FF77933C"/>
      </bottom>
      <diagonal/>
    </border>
    <border>
      <left/>
      <right/>
      <top style="medium">
        <color rgb="FF77933C"/>
      </top>
      <bottom/>
      <diagonal/>
    </border>
    <border>
      <left/>
      <right style="medium">
        <color rgb="FF31859C"/>
      </right>
      <top style="medium">
        <color rgb="FF77933C"/>
      </top>
      <bottom/>
      <diagonal/>
    </border>
    <border>
      <left style="thin">
        <color rgb="FF31859C"/>
      </left>
      <right/>
      <top/>
      <bottom style="thin">
        <color rgb="FF31859C"/>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rgb="FF31859C"/>
      </left>
      <right/>
      <top style="thin">
        <color rgb="FF31859C"/>
      </top>
      <bottom style="thin">
        <color rgb="FF31859C"/>
      </bottom>
      <diagonal/>
    </border>
    <border>
      <left style="thin">
        <color rgb="FF31859C"/>
      </left>
      <right/>
      <top style="thin">
        <color rgb="FF31859C"/>
      </top>
      <bottom/>
      <diagonal/>
    </border>
    <border>
      <left style="medium">
        <color rgb="FF31859C"/>
      </left>
      <right/>
      <top style="medium">
        <color rgb="FF31859C"/>
      </top>
      <bottom style="medium">
        <color rgb="FF31859C"/>
      </bottom>
      <diagonal/>
    </border>
    <border>
      <left/>
      <right style="medium">
        <color rgb="FF31859C"/>
      </right>
      <top style="medium">
        <color rgb="FF31859C"/>
      </top>
      <bottom/>
      <diagonal/>
    </border>
    <border>
      <left style="thin">
        <color rgb="FF31859C"/>
      </left>
      <right/>
      <top style="thin">
        <color rgb="FF31859C"/>
      </top>
      <bottom style="medium">
        <color rgb="FF31859C"/>
      </bottom>
      <diagonal/>
    </border>
    <border>
      <left style="medium">
        <color rgb="FF31859C"/>
      </left>
      <right style="medium">
        <color rgb="FF31859C"/>
      </right>
      <top style="medium">
        <color rgb="FF31859C"/>
      </top>
      <bottom style="medium">
        <color rgb="FF31859C"/>
      </bottom>
      <diagonal/>
    </border>
    <border>
      <left/>
      <right style="medium">
        <color rgb="FF31859C"/>
      </right>
      <top style="medium">
        <color rgb="FF31859C"/>
      </top>
      <bottom style="medium">
        <color rgb="FF31859C"/>
      </bottom>
      <diagonal/>
    </border>
    <border>
      <left style="medium">
        <color rgb="FF7030A0"/>
      </left>
      <right style="thin">
        <color rgb="FF7030A0"/>
      </right>
      <top style="medium">
        <color rgb="FF31859C"/>
      </top>
      <bottom style="medium">
        <color rgb="FF7030A0"/>
      </bottom>
      <diagonal/>
    </border>
    <border>
      <left style="thin">
        <color rgb="FF7030A0"/>
      </left>
      <right/>
      <top/>
      <bottom style="thin">
        <color rgb="FF7030A0"/>
      </bottom>
      <diagonal/>
    </border>
    <border>
      <left style="thin">
        <color rgb="FFCC99FF"/>
      </left>
      <right style="thin">
        <color rgb="FFCC99FF"/>
      </right>
      <top style="thin">
        <color rgb="FFCC99FF"/>
      </top>
      <bottom style="thin">
        <color rgb="FFCC99FF"/>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n">
        <color rgb="FF7030A0"/>
      </top>
      <bottom style="medium">
        <color rgb="FF7030A0"/>
      </bottom>
      <diagonal/>
    </border>
    <border>
      <left style="thin">
        <color rgb="FFCC99FF"/>
      </left>
      <right style="thin">
        <color rgb="FFCC99FF"/>
      </right>
      <top style="thin">
        <color rgb="FFCC99FF"/>
      </top>
      <bottom/>
      <diagonal/>
    </border>
    <border>
      <left style="medium">
        <color rgb="FF7030A0"/>
      </left>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right/>
      <top/>
      <bottom style="medium">
        <color rgb="FF7030A0"/>
      </bottom>
      <diagonal/>
    </border>
    <border>
      <left style="thin">
        <color rgb="FF7030A0"/>
      </left>
      <right/>
      <top/>
      <bottom/>
      <diagonal/>
    </border>
    <border>
      <left style="thin">
        <color rgb="FF7030A0"/>
      </left>
      <right/>
      <top style="medium">
        <color rgb="FF7030A0"/>
      </top>
      <bottom style="medium">
        <color rgb="FF7030A0"/>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F79646"/>
      </left>
      <right/>
      <top style="medium">
        <color rgb="FFF79646"/>
      </top>
      <bottom/>
      <diagonal/>
    </border>
    <border>
      <left/>
      <right/>
      <top style="medium">
        <color rgb="FFF79646"/>
      </top>
      <bottom/>
      <diagonal/>
    </border>
    <border>
      <left/>
      <right style="medium">
        <color rgb="FFF79646"/>
      </right>
      <top style="medium">
        <color rgb="FFF79646"/>
      </top>
      <bottom/>
      <diagonal/>
    </border>
    <border>
      <left/>
      <right style="medium">
        <color rgb="FFE46C0A"/>
      </right>
      <top/>
      <bottom/>
      <diagonal/>
    </border>
    <border>
      <left style="medium">
        <color rgb="FFF79646"/>
      </left>
      <right/>
      <top/>
      <bottom/>
      <diagonal/>
    </border>
    <border>
      <left/>
      <right/>
      <top/>
      <bottom style="medium">
        <color rgb="FFE46C0A"/>
      </bottom>
      <diagonal/>
    </border>
    <border>
      <left style="medium">
        <color rgb="FFF79646"/>
      </left>
      <right/>
      <top style="medium">
        <color rgb="FFE46C0A"/>
      </top>
      <bottom/>
      <diagonal/>
    </border>
    <border>
      <left style="medium">
        <color rgb="FFF79646"/>
      </left>
      <right/>
      <top style="medium">
        <color rgb="FFF79646"/>
      </top>
      <bottom style="medium">
        <color rgb="FFF79646"/>
      </bottom>
      <diagonal/>
    </border>
    <border>
      <left/>
      <right/>
      <top style="medium">
        <color rgb="FFF79646"/>
      </top>
      <bottom style="medium">
        <color rgb="FFF79646"/>
      </bottom>
      <diagonal/>
    </border>
    <border>
      <left/>
      <right/>
      <top style="medium">
        <color rgb="FFE46C0A"/>
      </top>
      <bottom style="medium">
        <color rgb="FFE46C0A"/>
      </bottom>
      <diagonal/>
    </border>
    <border>
      <left/>
      <right style="medium">
        <color rgb="FFE46C0A"/>
      </right>
      <top style="medium">
        <color rgb="FFE46C0A"/>
      </top>
      <bottom style="medium">
        <color rgb="FFE46C0A"/>
      </bottom>
      <diagonal/>
    </border>
    <border>
      <left/>
      <right/>
      <top style="medium">
        <color rgb="FFE46C0A"/>
      </top>
      <bottom style="double">
        <color rgb="FFE46C0A"/>
      </bottom>
      <diagonal/>
    </border>
    <border>
      <left style="medium">
        <color rgb="FFF79646"/>
      </left>
      <right/>
      <top style="double">
        <color rgb="FFF79646"/>
      </top>
      <bottom/>
      <diagonal/>
    </border>
    <border>
      <left/>
      <right/>
      <top style="double">
        <color rgb="FFF79646"/>
      </top>
      <bottom style="medium">
        <color rgb="FFF79646"/>
      </bottom>
      <diagonal/>
    </border>
    <border>
      <left/>
      <right/>
      <top style="double">
        <color rgb="FFE46C0A"/>
      </top>
      <bottom style="medium">
        <color rgb="FFE46C0A"/>
      </bottom>
      <diagonal/>
    </border>
    <border>
      <left/>
      <right style="medium">
        <color rgb="FFE46C0A"/>
      </right>
      <top style="double">
        <color rgb="FFE46C0A"/>
      </top>
      <bottom style="medium">
        <color rgb="FFE46C0A"/>
      </bottom>
      <diagonal/>
    </border>
    <border>
      <left style="medium">
        <color rgb="FFF79646"/>
      </left>
      <right/>
      <top/>
      <bottom style="medium">
        <color rgb="FFF79646"/>
      </bottom>
      <diagonal/>
    </border>
    <border>
      <left/>
      <right/>
      <top/>
      <bottom style="medium">
        <color rgb="FFF79646"/>
      </bottom>
      <diagonal/>
    </border>
    <border>
      <left/>
      <right/>
      <top style="medium">
        <color rgb="FFE46C0A"/>
      </top>
      <bottom style="medium">
        <color rgb="FFF79646"/>
      </bottom>
      <diagonal/>
    </border>
    <border>
      <left style="medium">
        <color rgb="FFF79646"/>
      </left>
      <right style="medium">
        <color rgb="FFF79646"/>
      </right>
      <top style="medium">
        <color rgb="FFF79646"/>
      </top>
      <bottom/>
      <diagonal/>
    </border>
    <border>
      <left/>
      <right style="medium">
        <color rgb="FFF79646"/>
      </right>
      <top style="medium">
        <color rgb="FFF79646"/>
      </top>
      <bottom style="medium">
        <color rgb="FFF79646"/>
      </bottom>
      <diagonal/>
    </border>
    <border>
      <left style="medium">
        <color rgb="FFF79646"/>
      </left>
      <right/>
      <top style="medium">
        <color rgb="FFF79646"/>
      </top>
      <bottom style="double">
        <color rgb="FFE46C0A"/>
      </bottom>
      <diagonal/>
    </border>
    <border>
      <left/>
      <right/>
      <top style="double">
        <color rgb="FFE46C0A"/>
      </top>
      <bottom style="medium">
        <color rgb="FFF79646"/>
      </bottom>
      <diagonal/>
    </border>
    <border>
      <left style="medium">
        <color rgb="FFE46C0A"/>
      </left>
      <right/>
      <top/>
      <bottom/>
      <diagonal/>
    </border>
    <border>
      <left/>
      <right style="medium">
        <color rgb="FFF79646"/>
      </right>
      <top style="medium">
        <color rgb="FFE46C0A"/>
      </top>
      <bottom style="medium">
        <color rgb="FFF79646"/>
      </bottom>
      <diagonal/>
    </border>
    <border>
      <left/>
      <right/>
      <top style="medium">
        <color rgb="FFF79646"/>
      </top>
      <bottom style="double">
        <color rgb="FFE46C0A"/>
      </bottom>
      <diagonal/>
    </border>
    <border>
      <left style="medium">
        <color rgb="FF9BBB59"/>
      </left>
      <right/>
      <top style="medium">
        <color rgb="FF9BBB59"/>
      </top>
      <bottom style="medium">
        <color rgb="FFC2D69B"/>
      </bottom>
      <diagonal/>
    </border>
    <border>
      <left/>
      <right/>
      <top style="medium">
        <color rgb="FF9BBB59"/>
      </top>
      <bottom style="medium">
        <color rgb="FFC2D69B"/>
      </bottom>
      <diagonal/>
    </border>
    <border>
      <left/>
      <right style="medium">
        <color rgb="FF9BBB59"/>
      </right>
      <top style="medium">
        <color rgb="FF9BBB59"/>
      </top>
      <bottom style="medium">
        <color rgb="FFC2D69B"/>
      </bottom>
      <diagonal/>
    </border>
    <border>
      <left style="medium">
        <color rgb="FF9BBB59"/>
      </left>
      <right style="medium">
        <color rgb="FF9BBB59"/>
      </right>
      <top style="medium">
        <color rgb="FF9BBB59"/>
      </top>
      <bottom style="medium">
        <color rgb="FFC2D69B"/>
      </bottom>
      <diagonal/>
    </border>
    <border>
      <left style="medium">
        <color rgb="FFC2D69B"/>
      </left>
      <right/>
      <top/>
      <bottom style="medium">
        <color rgb="FFC2D69B"/>
      </bottom>
      <diagonal/>
    </border>
    <border>
      <left/>
      <right/>
      <top/>
      <bottom style="medium">
        <color rgb="FFC2D69B"/>
      </bottom>
      <diagonal/>
    </border>
    <border>
      <left/>
      <right style="medium">
        <color rgb="FFC2D69B"/>
      </right>
      <top/>
      <bottom style="medium">
        <color rgb="FFC2D69B"/>
      </bottom>
      <diagonal/>
    </border>
    <border>
      <left style="medium">
        <color rgb="FFC2D69B"/>
      </left>
      <right/>
      <top/>
      <bottom/>
      <diagonal/>
    </border>
    <border>
      <left/>
      <right/>
      <top style="medium">
        <color rgb="FFC2D69B"/>
      </top>
      <bottom style="double">
        <color rgb="FF77933C"/>
      </bottom>
      <diagonal/>
    </border>
    <border>
      <left/>
      <right style="medium">
        <color rgb="FFC2D69B"/>
      </right>
      <top/>
      <bottom/>
      <diagonal/>
    </border>
    <border>
      <left style="medium">
        <color rgb="FFC2D69B"/>
      </left>
      <right/>
      <top style="double">
        <color rgb="FF77933C"/>
      </top>
      <bottom/>
      <diagonal/>
    </border>
    <border>
      <left/>
      <right/>
      <top style="double">
        <color rgb="FF77933C"/>
      </top>
      <bottom/>
      <diagonal/>
    </border>
    <border>
      <left/>
      <right style="medium">
        <color rgb="FFC2D69B"/>
      </right>
      <top style="double">
        <color rgb="FF77933C"/>
      </top>
      <bottom/>
      <diagonal/>
    </border>
    <border>
      <left style="medium">
        <color rgb="FFC2D69B"/>
      </left>
      <right style="medium">
        <color rgb="FFC2D69B"/>
      </right>
      <top style="double">
        <color rgb="FF77933C"/>
      </top>
      <bottom style="medium">
        <color rgb="FFC2D69B"/>
      </bottom>
      <diagonal/>
    </border>
    <border>
      <left style="medium">
        <color rgb="FF9BBB59"/>
      </left>
      <right/>
      <top style="medium">
        <color rgb="FF9BBB59"/>
      </top>
      <bottom/>
      <diagonal/>
    </border>
    <border>
      <left/>
      <right/>
      <top style="medium">
        <color rgb="FF9BBB59"/>
      </top>
      <bottom/>
      <diagonal/>
    </border>
    <border>
      <left/>
      <right style="medium">
        <color rgb="FF9BBB59"/>
      </right>
      <top style="medium">
        <color rgb="FF9BBB59"/>
      </top>
      <bottom/>
      <diagonal/>
    </border>
    <border>
      <left style="medium">
        <color rgb="FF9BBB59"/>
      </left>
      <right/>
      <top style="medium">
        <color rgb="FF9BBB59"/>
      </top>
      <bottom style="medium">
        <color rgb="FF9BBB59"/>
      </bottom>
      <diagonal/>
    </border>
    <border>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top/>
      <bottom/>
      <diagonal/>
    </border>
    <border>
      <left/>
      <right style="medium">
        <color rgb="FF9BBB59"/>
      </right>
      <top/>
      <bottom/>
      <diagonal/>
    </border>
    <border>
      <left style="medium">
        <color rgb="FF9BBB59"/>
      </left>
      <right/>
      <top style="medium">
        <color rgb="FF9BBB59"/>
      </top>
      <bottom style="double">
        <color rgb="FF77933C"/>
      </bottom>
      <diagonal/>
    </border>
    <border>
      <left/>
      <right/>
      <top style="medium">
        <color rgb="FF9BBB59"/>
      </top>
      <bottom style="double">
        <color rgb="FF77933C"/>
      </bottom>
      <diagonal/>
    </border>
    <border>
      <left/>
      <right/>
      <top/>
      <bottom style="medium">
        <color rgb="FF9BBB59"/>
      </bottom>
      <diagonal/>
    </border>
    <border>
      <left/>
      <right style="medium">
        <color rgb="FF9BBB59"/>
      </right>
      <top style="double">
        <color rgb="FF77933C"/>
      </top>
      <bottom style="medium">
        <color rgb="FF9BBB59"/>
      </bottom>
      <diagonal/>
    </border>
    <border>
      <left style="medium">
        <color rgb="FF4BACC6"/>
      </left>
      <right/>
      <top style="medium">
        <color rgb="FF4BACC6"/>
      </top>
      <bottom/>
      <diagonal/>
    </border>
    <border>
      <left/>
      <right/>
      <top style="medium">
        <color rgb="FF4BACC6"/>
      </top>
      <bottom/>
      <diagonal/>
    </border>
    <border>
      <left/>
      <right style="medium">
        <color rgb="FF4BACC6"/>
      </right>
      <top style="medium">
        <color rgb="FF4BACC6"/>
      </top>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4BACC6"/>
      </left>
      <right/>
      <top/>
      <bottom/>
      <diagonal/>
    </border>
    <border>
      <left/>
      <right/>
      <top style="medium">
        <color rgb="FF4BACC6"/>
      </top>
      <bottom style="double">
        <color rgb="FF31859C"/>
      </bottom>
      <diagonal/>
    </border>
    <border>
      <left style="medium">
        <color rgb="FF4BACC6"/>
      </left>
      <right/>
      <top style="double">
        <color rgb="FF31859C"/>
      </top>
      <bottom style="medium">
        <color rgb="FF31859C"/>
      </bottom>
      <diagonal/>
    </border>
    <border>
      <left/>
      <right/>
      <top style="double">
        <color rgb="FF31859C"/>
      </top>
      <bottom/>
      <diagonal/>
    </border>
    <border>
      <left/>
      <right/>
      <top style="double">
        <color rgb="FF31859C"/>
      </top>
      <bottom style="medium">
        <color rgb="FF4BACC6"/>
      </bottom>
      <diagonal/>
    </border>
    <border>
      <left/>
      <right style="medium">
        <color rgb="FF4BACC6"/>
      </right>
      <top style="double">
        <color rgb="FF31859C"/>
      </top>
      <bottom style="medium">
        <color rgb="FF4BACC6"/>
      </bottom>
      <diagonal/>
    </border>
    <border>
      <left/>
      <right/>
      <top style="medium">
        <color rgb="FF31859C"/>
      </top>
      <bottom style="medium">
        <color rgb="FF4BACC6"/>
      </bottom>
      <diagonal/>
    </border>
    <border>
      <left/>
      <right style="medium">
        <color rgb="FF4BACC6"/>
      </right>
      <top/>
      <bottom/>
      <diagonal/>
    </border>
    <border>
      <left style="medium">
        <color rgb="FF4BACC6"/>
      </left>
      <right/>
      <top style="medium">
        <color rgb="FF4BACC6"/>
      </top>
      <bottom style="double">
        <color rgb="FF31859C"/>
      </bottom>
      <diagonal/>
    </border>
    <border>
      <left/>
      <right/>
      <top style="double">
        <color rgb="FF31859C"/>
      </top>
      <bottom style="medium">
        <color rgb="FF31859C"/>
      </bottom>
      <diagonal/>
    </border>
    <border>
      <left/>
      <right style="medium">
        <color rgb="FF4BACC6"/>
      </right>
      <top/>
      <bottom style="medium">
        <color rgb="FF4BACC6"/>
      </bottom>
      <diagonal/>
    </border>
    <border>
      <left/>
      <right/>
      <top style="medium">
        <color rgb="FF4BACC6"/>
      </top>
      <bottom style="double">
        <color rgb="FF4BACC6"/>
      </bottom>
      <diagonal/>
    </border>
    <border>
      <left/>
      <right style="medium">
        <color rgb="FF4BACC6"/>
      </right>
      <top style="medium">
        <color rgb="FF4BACC6"/>
      </top>
      <bottom style="double">
        <color rgb="FF31859C"/>
      </bottom>
      <diagonal/>
    </border>
    <border>
      <left style="medium">
        <color rgb="FF4BACC6"/>
      </left>
      <right/>
      <top style="double">
        <color rgb="FF4BACC6"/>
      </top>
      <bottom/>
      <diagonal/>
    </border>
    <border>
      <left/>
      <right/>
      <top style="double">
        <color rgb="FF4BACC6"/>
      </top>
      <bottom style="medium">
        <color rgb="FF31859C"/>
      </bottom>
      <diagonal/>
    </border>
    <border>
      <left/>
      <right/>
      <top style="double">
        <color rgb="FF4BACC6"/>
      </top>
      <bottom/>
      <diagonal/>
    </border>
    <border>
      <left style="medium">
        <color rgb="FF31859C"/>
      </left>
      <right/>
      <top style="medium">
        <color rgb="FF4BACC6"/>
      </top>
      <bottom style="medium">
        <color rgb="FF4BACC6"/>
      </bottom>
      <diagonal/>
    </border>
    <border>
      <left style="medium">
        <color rgb="FF31859C"/>
      </left>
      <right/>
      <top style="medium">
        <color rgb="FF4BACC6"/>
      </top>
      <bottom style="double">
        <color rgb="FF4BACC6"/>
      </bottom>
      <diagonal/>
    </border>
    <border>
      <left style="medium">
        <color rgb="FF4BACC6"/>
      </left>
      <right/>
      <top style="double">
        <color rgb="FF4BACC6"/>
      </top>
      <bottom style="medium">
        <color rgb="FF31859C"/>
      </bottom>
      <diagonal/>
    </border>
    <border>
      <left style="medium">
        <color rgb="FF31859C"/>
      </left>
      <right/>
      <top style="double">
        <color rgb="FF4BACC6"/>
      </top>
      <bottom style="medium">
        <color rgb="FF31859C"/>
      </bottom>
      <diagonal/>
    </border>
    <border>
      <left style="medium">
        <color rgb="FF4BACC6"/>
      </left>
      <right style="medium">
        <color rgb="FF4BACC6"/>
      </right>
      <top style="medium">
        <color rgb="FF4BACC6"/>
      </top>
      <bottom style="medium">
        <color rgb="FF4BACC6"/>
      </bottom>
      <diagonal/>
    </border>
    <border>
      <left/>
      <right style="medium">
        <color rgb="FF4BACC6"/>
      </right>
      <top style="medium">
        <color rgb="FF31859C"/>
      </top>
      <bottom/>
      <diagonal/>
    </border>
    <border>
      <left style="medium">
        <color rgb="FF4BACC6"/>
      </left>
      <right/>
      <top/>
      <bottom style="medium">
        <color rgb="FF4BACC6"/>
      </bottom>
      <diagonal/>
    </border>
    <border>
      <left/>
      <right/>
      <top/>
      <bottom style="medium">
        <color rgb="FF4BACC6"/>
      </bottom>
      <diagonal/>
    </border>
    <border>
      <left/>
      <right style="medium">
        <color rgb="FF4BACC6"/>
      </right>
      <top/>
      <bottom style="medium">
        <color rgb="FF31859C"/>
      </bottom>
      <diagonal/>
    </border>
    <border>
      <left/>
      <right/>
      <top style="medium">
        <color rgb="FF4BACC6"/>
      </top>
      <bottom style="medium">
        <color rgb="FF31859C"/>
      </bottom>
      <diagonal/>
    </border>
    <border>
      <left style="medium">
        <color rgb="FF4BACC6"/>
      </left>
      <right/>
      <top style="medium">
        <color rgb="FF31859C"/>
      </top>
      <bottom style="medium">
        <color rgb="FF4BACC6"/>
      </bottom>
      <diagonal/>
    </border>
    <border>
      <left style="medium">
        <color rgb="FF4BACC6"/>
      </left>
      <right/>
      <top style="medium">
        <color rgb="FF4BACC6"/>
      </top>
      <bottom style="medium">
        <color rgb="FF31859C"/>
      </bottom>
      <diagonal/>
    </border>
    <border>
      <left style="medium">
        <color rgb="FF4BACC6"/>
      </left>
      <right/>
      <top/>
      <bottom style="medium">
        <color rgb="FF31859C"/>
      </bottom>
      <diagonal/>
    </border>
    <border>
      <left/>
      <right/>
      <top style="medium">
        <color rgb="FF31859C"/>
      </top>
      <bottom style="medium">
        <color rgb="FF8064A2"/>
      </bottom>
      <diagonal/>
    </border>
    <border>
      <left/>
      <right/>
      <top style="medium">
        <color rgb="FF31859C"/>
      </top>
      <bottom/>
      <diagonal/>
    </border>
    <border>
      <left style="medium">
        <color rgb="FF8064A2"/>
      </left>
      <right/>
      <top style="medium">
        <color rgb="FF8064A2"/>
      </top>
      <bottom style="medium">
        <color rgb="FF8064A2"/>
      </bottom>
      <diagonal/>
    </border>
    <border>
      <left/>
      <right/>
      <top style="medium">
        <color rgb="FF8064A2"/>
      </top>
      <bottom style="medium">
        <color rgb="FF8064A2"/>
      </bottom>
      <diagonal/>
    </border>
    <border>
      <left/>
      <right style="medium">
        <color rgb="FF8064A2"/>
      </right>
      <top style="medium">
        <color rgb="FF8064A2"/>
      </top>
      <bottom style="medium">
        <color rgb="FF8064A2"/>
      </bottom>
      <diagonal/>
    </border>
    <border>
      <left style="medium">
        <color rgb="FFB2A1C7"/>
      </left>
      <right/>
      <top/>
      <bottom style="medium">
        <color rgb="FFB2A1C7"/>
      </bottom>
      <diagonal/>
    </border>
    <border>
      <left/>
      <right/>
      <top/>
      <bottom style="medium">
        <color rgb="FFB2A1C7"/>
      </bottom>
      <diagonal/>
    </border>
    <border>
      <left/>
      <right style="medium">
        <color rgb="FFB2A1C7"/>
      </right>
      <top/>
      <bottom style="medium">
        <color rgb="FFB2A1C7"/>
      </bottom>
      <diagonal/>
    </border>
    <border>
      <left style="medium">
        <color rgb="FF808080"/>
      </left>
      <right/>
      <top/>
      <bottom/>
      <diagonal/>
    </border>
    <border>
      <left/>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theme="1" tint="0.249977111117893"/>
      </left>
      <right/>
      <top style="thin">
        <color theme="1" tint="0.249977111117893"/>
      </top>
      <bottom style="thin">
        <color theme="1" tint="0.249977111117893"/>
      </bottom>
      <diagonal/>
    </border>
    <border>
      <left/>
      <right/>
      <top style="medium">
        <color rgb="FF7030A0"/>
      </top>
      <bottom style="medium">
        <color rgb="FF7030A0"/>
      </bottom>
      <diagonal/>
    </border>
    <border>
      <left/>
      <right/>
      <top style="thin">
        <color rgb="FF7030A0"/>
      </top>
      <bottom style="thin">
        <color rgb="FF7030A0"/>
      </bottom>
      <diagonal/>
    </border>
    <border>
      <left/>
      <right style="thin">
        <color rgb="FFCC99FF"/>
      </right>
      <top style="thin">
        <color rgb="FFCC99FF"/>
      </top>
      <bottom style="thin">
        <color rgb="FFCC99FF"/>
      </bottom>
      <diagonal/>
    </border>
    <border>
      <left style="medium">
        <color rgb="FF7030A0"/>
      </left>
      <right style="thin">
        <color rgb="FFCC99FF"/>
      </right>
      <top style="thin">
        <color rgb="FFCC99FF"/>
      </top>
      <bottom style="thin">
        <color rgb="FFCC99FF"/>
      </bottom>
      <diagonal/>
    </border>
    <border>
      <left style="medium">
        <color rgb="FF7030A0"/>
      </left>
      <right style="medium">
        <color rgb="FF7030A0"/>
      </right>
      <top style="thin">
        <color rgb="FF7030A0"/>
      </top>
      <bottom style="thin">
        <color rgb="FF7030A0"/>
      </bottom>
      <diagonal/>
    </border>
    <border>
      <left style="medium">
        <color rgb="FF7030A0"/>
      </left>
      <right style="medium">
        <color rgb="FF7030A0"/>
      </right>
      <top style="thin">
        <color rgb="FF7030A0"/>
      </top>
      <bottom style="medium">
        <color rgb="FF7030A0"/>
      </bottom>
      <diagonal/>
    </border>
    <border>
      <left/>
      <right style="thin">
        <color rgb="FFCC99FF"/>
      </right>
      <top style="thin">
        <color rgb="FFCC99FF"/>
      </top>
      <bottom/>
      <diagonal/>
    </border>
    <border>
      <left/>
      <right style="medium">
        <color theme="4" tint="-0.249977111117893"/>
      </right>
      <top style="medium">
        <color rgb="FF31859C"/>
      </top>
      <bottom style="medium">
        <color rgb="FF31859C"/>
      </bottom>
      <diagonal/>
    </border>
    <border>
      <left/>
      <right style="thin">
        <color theme="4" tint="-0.249977111117893"/>
      </right>
      <top style="thin">
        <color theme="4" tint="-0.249977111117893"/>
      </top>
      <bottom style="thin">
        <color theme="4" tint="-0.249977111117893"/>
      </bottom>
      <diagonal/>
    </border>
    <border>
      <left style="medium">
        <color rgb="FF31859C"/>
      </left>
      <right style="medium">
        <color theme="4" tint="-0.249977111117893"/>
      </right>
      <top style="medium">
        <color rgb="FF31859C"/>
      </top>
      <bottom style="medium">
        <color rgb="FF31859C"/>
      </bottom>
      <diagonal/>
    </border>
    <border>
      <left style="medium">
        <color rgb="FF31859C"/>
      </left>
      <right style="medium">
        <color theme="4" tint="-0.249977111117893"/>
      </right>
      <top/>
      <bottom/>
      <diagonal/>
    </border>
    <border>
      <left/>
      <right style="medium">
        <color theme="4" tint="-0.249977111117893"/>
      </right>
      <top/>
      <bottom style="thin">
        <color rgb="FF31859C"/>
      </bottom>
      <diagonal/>
    </border>
    <border>
      <left/>
      <right style="medium">
        <color theme="4" tint="-0.249977111117893"/>
      </right>
      <top style="thin">
        <color rgb="FF31859C"/>
      </top>
      <bottom style="thin">
        <color rgb="FF31859C"/>
      </bottom>
      <diagonal/>
    </border>
    <border>
      <left style="medium">
        <color theme="4" tint="-0.249977111117893"/>
      </left>
      <right style="medium">
        <color theme="4" tint="-0.249977111117893"/>
      </right>
      <top style="thin">
        <color rgb="FF31859C"/>
      </top>
      <bottom style="thin">
        <color rgb="FF31859C"/>
      </bottom>
      <diagonal/>
    </border>
    <border>
      <left style="medium">
        <color theme="4" tint="-0.249977111117893"/>
      </left>
      <right style="medium">
        <color theme="4" tint="-0.249977111117893"/>
      </right>
      <top style="thin">
        <color rgb="FF31859C"/>
      </top>
      <bottom style="medium">
        <color rgb="FF31859C"/>
      </bottom>
      <diagonal/>
    </border>
    <border>
      <left/>
      <right/>
      <top/>
      <bottom style="medium">
        <color theme="4" tint="-0.249977111117893"/>
      </bottom>
      <diagonal/>
    </border>
    <border>
      <left/>
      <right style="medium">
        <color rgb="FF31859C"/>
      </right>
      <top/>
      <bottom/>
      <diagonal/>
    </border>
    <border>
      <left style="medium">
        <color rgb="FF31859C"/>
      </left>
      <right style="medium">
        <color theme="4" tint="-0.249977111117893"/>
      </right>
      <top style="medium">
        <color theme="4" tint="-0.249977111117893"/>
      </top>
      <bottom/>
      <diagonal/>
    </border>
    <border>
      <left/>
      <right style="medium">
        <color theme="4" tint="-0.249977111117893"/>
      </right>
      <top style="thin">
        <color rgb="FF31859C"/>
      </top>
      <bottom/>
      <diagonal/>
    </border>
    <border>
      <left/>
      <right style="medium">
        <color theme="4" tint="-0.249977111117893"/>
      </right>
      <top style="thin">
        <color rgb="FF31859C"/>
      </top>
      <bottom style="medium">
        <color rgb="FF31859C"/>
      </bottom>
      <diagonal/>
    </border>
    <border>
      <left/>
      <right style="medium">
        <color theme="4" tint="-0.249977111117893"/>
      </right>
      <top style="medium">
        <color theme="4" tint="-0.249977111117893"/>
      </top>
      <bottom style="thin">
        <color rgb="FF31859C"/>
      </bottom>
      <diagonal/>
    </border>
    <border>
      <left style="medium">
        <color theme="4" tint="-0.249977111117893"/>
      </left>
      <right style="medium">
        <color theme="4" tint="-0.249977111117893"/>
      </right>
      <top style="medium">
        <color theme="4" tint="-0.249977111117893"/>
      </top>
      <bottom style="thin">
        <color rgb="FF31859C"/>
      </bottom>
      <diagonal/>
    </border>
    <border>
      <left style="medium">
        <color rgb="FF7030A0"/>
      </left>
      <right style="medium">
        <color rgb="FF7030A0"/>
      </right>
      <top style="medium">
        <color rgb="FF7030A0"/>
      </top>
      <bottom style="thin">
        <color rgb="FF7030A0"/>
      </bottom>
      <diagonal/>
    </border>
    <border>
      <left style="medium">
        <color rgb="FF7030A0"/>
      </left>
      <right/>
      <top style="thin">
        <color theme="4" tint="-0.249977111117893"/>
      </top>
      <bottom style="thin">
        <color rgb="FFCC99FF"/>
      </bottom>
      <diagonal/>
    </border>
    <border>
      <left style="medium">
        <color rgb="FF7030A0"/>
      </left>
      <right style="medium">
        <color rgb="FF7030A0"/>
      </right>
      <top style="medium">
        <color rgb="FF31859C"/>
      </top>
      <bottom style="medium">
        <color rgb="FF7030A0"/>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style="medium">
        <color theme="4" tint="-0.249977111117893"/>
      </left>
      <right/>
      <top style="thin">
        <color theme="9" tint="-0.249977111117893"/>
      </top>
      <bottom style="thin">
        <color theme="4" tint="-0.249977111117893"/>
      </bottom>
      <diagonal/>
    </border>
    <border>
      <left/>
      <right style="thin">
        <color theme="9" tint="-0.249977111117893"/>
      </right>
      <top style="thin">
        <color theme="9" tint="-0.249977111117893"/>
      </top>
      <bottom style="thin">
        <color theme="9" tint="-0.249977111117893"/>
      </bottom>
      <diagonal/>
    </border>
    <border>
      <left style="thin">
        <color rgb="FF77933C"/>
      </left>
      <right style="medium">
        <color theme="9" tint="-0.249977111117893"/>
      </right>
      <top style="thin">
        <color rgb="FF77933C"/>
      </top>
      <bottom style="thin">
        <color rgb="FF77933C"/>
      </bottom>
      <diagonal/>
    </border>
    <border>
      <left style="thin">
        <color rgb="FF77933C"/>
      </left>
      <right style="medium">
        <color theme="9" tint="-0.249977111117893"/>
      </right>
      <top style="thin">
        <color rgb="FF77933C"/>
      </top>
      <bottom style="medium">
        <color rgb="FF77933C"/>
      </bottom>
      <diagonal/>
    </border>
    <border>
      <left style="medium">
        <color rgb="FF77933C"/>
      </left>
      <right style="medium">
        <color theme="9" tint="-0.249977111117893"/>
      </right>
      <top style="medium">
        <color rgb="FF77933C"/>
      </top>
      <bottom style="medium">
        <color rgb="FF77933C"/>
      </bottom>
      <diagonal/>
    </border>
    <border>
      <left style="thin">
        <color rgb="FF77933C"/>
      </left>
      <right style="medium">
        <color theme="9" tint="-0.249977111117893"/>
      </right>
      <top style="medium">
        <color theme="9" tint="-0.249977111117893"/>
      </top>
      <bottom style="thin">
        <color rgb="FF77933C"/>
      </bottom>
      <diagonal/>
    </border>
    <border>
      <left/>
      <right style="medium">
        <color rgb="FF77933C"/>
      </right>
      <top style="medium">
        <color theme="9" tint="-0.249977111117893"/>
      </top>
      <bottom/>
      <diagonal/>
    </border>
    <border>
      <left style="medium">
        <color rgb="FF77933C"/>
      </left>
      <right style="medium">
        <color theme="9" tint="-0.249977111117893"/>
      </right>
      <top style="medium">
        <color theme="9" tint="-0.249977111117893"/>
      </top>
      <bottom/>
      <diagonal/>
    </border>
    <border>
      <left/>
      <right style="medium">
        <color theme="9" tint="-0.249977111117893"/>
      </right>
      <top style="medium">
        <color theme="9" tint="-0.249977111117893"/>
      </top>
      <bottom style="thin">
        <color rgb="FF77933C"/>
      </bottom>
      <diagonal/>
    </border>
    <border>
      <left/>
      <right style="medium">
        <color theme="9" tint="-0.249977111117893"/>
      </right>
      <top style="thin">
        <color rgb="FF77933C"/>
      </top>
      <bottom style="thin">
        <color rgb="FF77933C"/>
      </bottom>
      <diagonal/>
    </border>
    <border>
      <left style="medium">
        <color rgb="FF77933C"/>
      </left>
      <right style="medium">
        <color theme="9" tint="-0.249977111117893"/>
      </right>
      <top/>
      <bottom/>
      <diagonal/>
    </border>
    <border>
      <left style="medium">
        <color theme="9" tint="-0.249977111117893"/>
      </left>
      <right style="medium">
        <color theme="9" tint="-0.249977111117893"/>
      </right>
      <top style="thin">
        <color rgb="FF77933C"/>
      </top>
      <bottom style="thin">
        <color rgb="FF77933C"/>
      </bottom>
      <diagonal/>
    </border>
    <border>
      <left style="medium">
        <color theme="9" tint="-0.249977111117893"/>
      </left>
      <right style="medium">
        <color theme="9" tint="-0.249977111117893"/>
      </right>
      <top style="thin">
        <color rgb="FF77933C"/>
      </top>
      <bottom style="medium">
        <color rgb="FF77933C"/>
      </bottom>
      <diagonal/>
    </border>
    <border>
      <left/>
      <right style="medium">
        <color theme="9" tint="-0.249977111117893"/>
      </right>
      <top style="medium">
        <color rgb="FF77933C"/>
      </top>
      <bottom/>
      <diagonal/>
    </border>
    <border>
      <left/>
      <right/>
      <top/>
      <bottom style="medium">
        <color theme="9" tint="-0.249977111117893"/>
      </bottom>
      <diagonal/>
    </border>
    <border>
      <left/>
      <right style="medium">
        <color theme="5" tint="-0.249977111117893"/>
      </right>
      <top style="medium">
        <color rgb="FFE46C0A"/>
      </top>
      <bottom/>
      <diagonal/>
    </border>
    <border>
      <left/>
      <right style="medium">
        <color theme="5" tint="-0.249977111117893"/>
      </right>
      <top/>
      <bottom/>
      <diagonal/>
    </border>
    <border>
      <left/>
      <right style="thin">
        <color theme="5" tint="-0.249977111117893"/>
      </right>
      <top style="thin">
        <color theme="5" tint="-0.249977111117893"/>
      </top>
      <bottom style="thin">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medium">
        <color theme="5" tint="-0.249977111117893"/>
      </right>
      <top style="thin">
        <color theme="5" tint="-0.249977111117893"/>
      </top>
      <bottom style="thin">
        <color theme="5" tint="-0.249977111117893"/>
      </bottom>
      <diagonal/>
    </border>
    <border>
      <left style="medium">
        <color theme="5" tint="-0.249977111117893"/>
      </left>
      <right style="medium">
        <color theme="5" tint="-0.499984740745262"/>
      </right>
      <top style="thin">
        <color theme="5" tint="-0.249977111117893"/>
      </top>
      <bottom style="thin">
        <color theme="5" tint="-0.249977111117893"/>
      </bottom>
      <diagonal/>
    </border>
    <border>
      <left style="thin">
        <color rgb="FFE46C0A"/>
      </left>
      <right style="medium">
        <color theme="5" tint="-0.249977111117893"/>
      </right>
      <top style="medium">
        <color rgb="FFE46C0A"/>
      </top>
      <bottom style="medium">
        <color rgb="FFE46C0A"/>
      </bottom>
      <diagonal/>
    </border>
    <border>
      <left style="medium">
        <color theme="5" tint="-0.249977111117893"/>
      </left>
      <right style="thin">
        <color theme="5" tint="-0.249977111117893"/>
      </right>
      <top style="thin">
        <color theme="5" tint="-0.249977111117893"/>
      </top>
      <bottom style="thin">
        <color theme="5" tint="-0.249977111117893"/>
      </bottom>
      <diagonal/>
    </border>
    <border>
      <left style="thin">
        <color rgb="FFE46C0A"/>
      </left>
      <right style="medium">
        <color theme="5" tint="-0.249977111117893"/>
      </right>
      <top/>
      <bottom style="medium">
        <color rgb="FFE46C0A"/>
      </bottom>
      <diagonal/>
    </border>
    <border>
      <left/>
      <right/>
      <top/>
      <bottom style="medium">
        <color theme="5" tint="-0.249977111117893"/>
      </bottom>
      <diagonal/>
    </border>
    <border>
      <left/>
      <right style="medium">
        <color theme="5" tint="-0.249977111117893"/>
      </right>
      <top style="medium">
        <color theme="5" tint="-0.249977111117893"/>
      </top>
      <bottom style="thin">
        <color theme="5" tint="-0.249977111117893"/>
      </bottom>
      <diagonal/>
    </border>
    <border>
      <left/>
      <right style="medium">
        <color theme="5" tint="-0.249977111117893"/>
      </right>
      <top style="thin">
        <color theme="5" tint="-0.249977111117893"/>
      </top>
      <bottom style="thin">
        <color theme="5" tint="-0.249977111117893"/>
      </bottom>
      <diagonal/>
    </border>
    <border>
      <left/>
      <right style="medium">
        <color theme="5" tint="-0.249977111117893"/>
      </right>
      <top style="medium">
        <color theme="5" tint="-0.249977111117893"/>
      </top>
      <bottom/>
      <diagonal/>
    </border>
    <border>
      <left/>
      <right style="medium">
        <color theme="5" tint="-0.249977111117893"/>
      </right>
      <top style="medium">
        <color theme="5" tint="-0.249977111117893"/>
      </top>
      <bottom style="medium">
        <color rgb="FFE46C0A"/>
      </bottom>
      <diagonal/>
    </border>
    <border>
      <left/>
      <right style="medium">
        <color theme="5" tint="-0.249977111117893"/>
      </right>
      <top style="medium">
        <color rgb="FF808080"/>
      </top>
      <bottom style="medium">
        <color rgb="FFE46C0A"/>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rgb="FF7F7F7F"/>
      </left>
      <right style="thin">
        <color theme="0" tint="-0.34998626667073579"/>
      </right>
      <top style="thin">
        <color rgb="FF7F7F7F"/>
      </top>
      <bottom style="thin">
        <color rgb="FF7F7F7F"/>
      </bottom>
      <diagonal/>
    </border>
    <border>
      <left/>
      <right style="medium">
        <color theme="5" tint="-0.249977111117893"/>
      </right>
      <top style="thin">
        <color theme="0" tint="-0.34998626667073579"/>
      </top>
      <bottom style="medium">
        <color theme="5" tint="-0.249977111117893"/>
      </bottom>
      <diagonal/>
    </border>
    <border>
      <left style="medium">
        <color rgb="FF31859C"/>
      </left>
      <right/>
      <top/>
      <bottom/>
      <diagonal/>
    </border>
    <border>
      <left style="medium">
        <color rgb="FF31859C"/>
      </left>
      <right style="medium">
        <color rgb="FF31859C"/>
      </right>
      <top/>
      <bottom/>
      <diagonal/>
    </border>
    <border>
      <left/>
      <right/>
      <top/>
      <bottom style="medium">
        <color rgb="FF31859C"/>
      </bottom>
      <diagonal/>
    </border>
    <border>
      <left style="medium">
        <color rgb="FF31859C"/>
      </left>
      <right style="medium">
        <color theme="4" tint="-0.249977111117893"/>
      </right>
      <top style="medium">
        <color rgb="FF31859C"/>
      </top>
      <bottom/>
      <diagonal/>
    </border>
    <border>
      <left style="medium">
        <color theme="4" tint="-0.249977111117893"/>
      </left>
      <right style="medium">
        <color theme="4" tint="-0.249977111117893"/>
      </right>
      <top style="medium">
        <color rgb="FF31859C"/>
      </top>
      <bottom/>
      <diagonal/>
    </border>
    <border>
      <left/>
      <right/>
      <top/>
      <bottom style="medium">
        <color rgb="FF77933C"/>
      </bottom>
      <diagonal/>
    </border>
    <border>
      <left style="medium">
        <color rgb="FF77933C"/>
      </left>
      <right style="medium">
        <color rgb="FF77933C"/>
      </right>
      <top/>
      <bottom/>
      <diagonal/>
    </border>
    <border>
      <left style="medium">
        <color rgb="FF77933C"/>
      </left>
      <right style="medium">
        <color theme="9" tint="-0.249977111117893"/>
      </right>
      <top style="medium">
        <color rgb="FF77933C"/>
      </top>
      <bottom/>
      <diagonal/>
    </border>
    <border>
      <left style="medium">
        <color theme="5" tint="-0.249977111117893"/>
      </left>
      <right style="medium">
        <color theme="5" tint="-0.249977111117893"/>
      </right>
      <top style="thin">
        <color theme="5" tint="-0.249977111117893"/>
      </top>
      <bottom/>
      <diagonal/>
    </border>
    <border>
      <left style="thin">
        <color rgb="FFE46C0A"/>
      </left>
      <right style="medium">
        <color theme="5" tint="-0.249977111117893"/>
      </right>
      <top style="medium">
        <color rgb="FFE46C0A"/>
      </top>
      <bottom/>
      <diagonal/>
    </border>
    <border>
      <left/>
      <right style="thin">
        <color theme="5" tint="-0.249977111117893"/>
      </right>
      <top/>
      <bottom style="medium">
        <color theme="5" tint="-0.249977111117893"/>
      </bottom>
      <diagonal/>
    </border>
    <border>
      <left/>
      <right style="medium">
        <color theme="5" tint="-0.249977111117893"/>
      </right>
      <top style="medium">
        <color rgb="FF808080"/>
      </top>
      <bottom/>
      <diagonal/>
    </border>
    <border>
      <left/>
      <right style="medium">
        <color theme="5" tint="-0.249977111117893"/>
      </right>
      <top style="thin">
        <color theme="5" tint="-0.249977111117893"/>
      </top>
      <bottom/>
      <diagonal/>
    </border>
    <border>
      <left/>
      <right/>
      <top style="thin">
        <color theme="0" tint="-0.34998626667073579"/>
      </top>
      <bottom style="medium">
        <color theme="5" tint="-0.249977111117893"/>
      </bottom>
      <diagonal/>
    </border>
    <border>
      <left/>
      <right style="thin">
        <color theme="0" tint="-0.34998626667073579"/>
      </right>
      <top style="thin">
        <color rgb="FF808080"/>
      </top>
      <bottom style="thin">
        <color theme="0" tint="-0.34998626667073579"/>
      </bottom>
      <diagonal/>
    </border>
    <border>
      <left/>
      <right/>
      <top style="thin">
        <color indexed="64"/>
      </top>
      <bottom/>
      <diagonal/>
    </border>
    <border>
      <left/>
      <right/>
      <top/>
      <bottom style="thin">
        <color theme="0" tint="-0.34998626667073579"/>
      </bottom>
      <diagonal/>
    </border>
    <border>
      <left style="medium">
        <color theme="9" tint="-0.249977111117893"/>
      </left>
      <right/>
      <top/>
      <bottom/>
      <diagonal/>
    </border>
    <border>
      <left style="medium">
        <color theme="9" tint="-0.249977111117893"/>
      </left>
      <right style="thin">
        <color rgb="FF77933C"/>
      </right>
      <top/>
      <bottom/>
      <diagonal/>
    </border>
    <border>
      <left/>
      <right/>
      <top/>
      <bottom style="thin">
        <color indexed="64"/>
      </bottom>
      <diagonal/>
    </border>
    <border>
      <left style="double">
        <color rgb="FFC00000"/>
      </left>
      <right/>
      <top/>
      <bottom/>
      <diagonal/>
    </border>
    <border>
      <left/>
      <right/>
      <top style="double">
        <color rgb="FFC00000"/>
      </top>
      <bottom/>
      <diagonal/>
    </border>
    <border>
      <left/>
      <right/>
      <top/>
      <bottom style="double">
        <color rgb="FFC00000"/>
      </bottom>
      <diagonal/>
    </border>
    <border>
      <left style="double">
        <color rgb="FFC00000"/>
      </left>
      <right/>
      <top style="double">
        <color rgb="FFC00000"/>
      </top>
      <bottom/>
      <diagonal/>
    </border>
    <border>
      <left/>
      <right style="double">
        <color rgb="FFC00000"/>
      </right>
      <top style="double">
        <color rgb="FFC00000"/>
      </top>
      <bottom/>
      <diagonal/>
    </border>
    <border>
      <left/>
      <right style="double">
        <color rgb="FFC00000"/>
      </right>
      <top/>
      <bottom/>
      <diagonal/>
    </border>
    <border>
      <left style="double">
        <color rgb="FFC00000"/>
      </left>
      <right/>
      <top/>
      <bottom style="double">
        <color rgb="FFC00000"/>
      </bottom>
      <diagonal/>
    </border>
    <border>
      <left/>
      <right style="double">
        <color rgb="FFC00000"/>
      </right>
      <top/>
      <bottom style="double">
        <color rgb="FFC00000"/>
      </bottom>
      <diagonal/>
    </border>
    <border>
      <left/>
      <right/>
      <top style="medium">
        <color rgb="FF808080"/>
      </top>
      <bottom/>
      <diagonal/>
    </border>
  </borders>
  <cellStyleXfs count="1">
    <xf numFmtId="0" fontId="0" fillId="0" borderId="0"/>
  </cellStyleXfs>
  <cellXfs count="591">
    <xf numFmtId="0" fontId="0" fillId="0" borderId="0" xfId="0"/>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0" xfId="0" applyAlignment="1"/>
    <xf numFmtId="14" fontId="6" fillId="0" borderId="3" xfId="0" applyNumberFormat="1" applyFont="1" applyBorder="1" applyAlignment="1">
      <alignment vertical="center" wrapText="1"/>
    </xf>
    <xf numFmtId="0" fontId="1" fillId="0" borderId="5"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vertical="center" wrapText="1"/>
    </xf>
    <xf numFmtId="0" fontId="7" fillId="0" borderId="3" xfId="0" applyFont="1" applyBorder="1" applyAlignment="1">
      <alignment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xf>
    <xf numFmtId="0" fontId="0" fillId="4" borderId="0" xfId="0" applyFill="1" applyAlignment="1">
      <alignment horizontal="center" vertical="center"/>
    </xf>
    <xf numFmtId="0" fontId="0" fillId="0" borderId="9" xfId="0" applyBorder="1" applyAlignment="1">
      <alignment horizontal="center" vertical="center"/>
    </xf>
    <xf numFmtId="0" fontId="14" fillId="7" borderId="9" xfId="0" applyFont="1" applyFill="1" applyBorder="1" applyAlignment="1">
      <alignment horizontal="center" vertical="center"/>
    </xf>
    <xf numFmtId="0" fontId="17" fillId="7" borderId="9" xfId="0" applyFont="1" applyFill="1" applyBorder="1" applyAlignment="1">
      <alignment horizontal="center" vertical="center"/>
    </xf>
    <xf numFmtId="0" fontId="0" fillId="4" borderId="9" xfId="0" applyFill="1" applyBorder="1" applyAlignment="1">
      <alignment horizontal="center" vertical="center"/>
    </xf>
    <xf numFmtId="0" fontId="0" fillId="9" borderId="0" xfId="0" applyFill="1" applyAlignment="1">
      <alignment horizontal="center" vertical="center"/>
    </xf>
    <xf numFmtId="0" fontId="0" fillId="0" borderId="14" xfId="0" applyBorder="1" applyAlignment="1">
      <alignment horizontal="center" vertical="center"/>
    </xf>
    <xf numFmtId="0" fontId="20" fillId="7" borderId="14" xfId="0" applyFont="1" applyFill="1" applyBorder="1" applyAlignment="1">
      <alignment horizontal="center" vertical="center"/>
    </xf>
    <xf numFmtId="0" fontId="17" fillId="7" borderId="14" xfId="0" applyFont="1" applyFill="1" applyBorder="1" applyAlignment="1">
      <alignment horizontal="center" vertical="center"/>
    </xf>
    <xf numFmtId="0" fontId="0" fillId="9" borderId="14" xfId="0" applyFill="1" applyBorder="1" applyAlignment="1">
      <alignment horizontal="center" vertical="center"/>
    </xf>
    <xf numFmtId="0" fontId="0" fillId="11" borderId="0" xfId="0" applyFill="1" applyAlignment="1">
      <alignment horizontal="center" vertical="center"/>
    </xf>
    <xf numFmtId="0" fontId="0" fillId="0" borderId="21" xfId="0" applyBorder="1" applyAlignment="1">
      <alignment horizontal="center" vertical="center"/>
    </xf>
    <xf numFmtId="0" fontId="23" fillId="7" borderId="21" xfId="0" applyFont="1" applyFill="1" applyBorder="1" applyAlignment="1">
      <alignment horizontal="center" vertical="center"/>
    </xf>
    <xf numFmtId="0" fontId="17" fillId="7" borderId="21" xfId="0" applyFont="1" applyFill="1" applyBorder="1" applyAlignment="1">
      <alignment horizontal="center" vertical="center"/>
    </xf>
    <xf numFmtId="0" fontId="0" fillId="11" borderId="21" xfId="0" applyFill="1" applyBorder="1" applyAlignment="1">
      <alignment horizontal="center" vertical="center"/>
    </xf>
    <xf numFmtId="2" fontId="23" fillId="7" borderId="21" xfId="0" applyNumberFormat="1" applyFont="1" applyFill="1" applyBorder="1" applyAlignment="1">
      <alignment horizontal="center" vertical="center"/>
    </xf>
    <xf numFmtId="0" fontId="23" fillId="7" borderId="21" xfId="0" applyFont="1" applyFill="1" applyBorder="1" applyAlignment="1">
      <alignment horizontal="center" vertical="center" wrapText="1"/>
    </xf>
    <xf numFmtId="0" fontId="0" fillId="2" borderId="0" xfId="0" applyFill="1" applyAlignment="1">
      <alignment horizontal="center" vertical="center"/>
    </xf>
    <xf numFmtId="0" fontId="31" fillId="0" borderId="37" xfId="0" applyFont="1" applyBorder="1" applyAlignment="1">
      <alignment horizontal="center" vertical="center"/>
    </xf>
    <xf numFmtId="0" fontId="10" fillId="0" borderId="0" xfId="0" applyFont="1"/>
    <xf numFmtId="0" fontId="0" fillId="0" borderId="0" xfId="0" applyAlignment="1">
      <alignment horizontal="center" vertical="center"/>
    </xf>
    <xf numFmtId="0" fontId="11" fillId="0" borderId="0" xfId="0" applyFont="1"/>
    <xf numFmtId="0" fontId="4" fillId="0" borderId="1" xfId="0" applyFont="1" applyBorder="1" applyAlignment="1" applyProtection="1">
      <alignment vertical="center" wrapText="1"/>
    </xf>
    <xf numFmtId="0" fontId="41" fillId="0" borderId="0"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0" fontId="43" fillId="13" borderId="47" xfId="0" applyFont="1" applyFill="1" applyBorder="1" applyAlignment="1">
      <alignment horizontal="center" vertical="center" wrapText="1"/>
    </xf>
    <xf numFmtId="0" fontId="43" fillId="13" borderId="48"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0" xfId="0" applyFont="1" applyFill="1" applyBorder="1" applyAlignment="1">
      <alignment horizontal="center" vertical="center" wrapText="1"/>
    </xf>
    <xf numFmtId="0" fontId="44" fillId="0" borderId="47" xfId="0" applyFont="1" applyBorder="1" applyAlignment="1">
      <alignment vertical="center" wrapText="1"/>
    </xf>
    <xf numFmtId="0" fontId="0" fillId="0" borderId="48" xfId="0" applyFont="1" applyBorder="1" applyAlignment="1">
      <alignment horizontal="center" vertical="center" wrapText="1"/>
    </xf>
    <xf numFmtId="0" fontId="0" fillId="14" borderId="48" xfId="0" applyFont="1" applyFill="1" applyBorder="1" applyAlignment="1">
      <alignment horizontal="center" vertical="center" wrapText="1"/>
    </xf>
    <xf numFmtId="0" fontId="0" fillId="15" borderId="48" xfId="0" applyFont="1" applyFill="1" applyBorder="1" applyAlignment="1">
      <alignment vertical="center" wrapText="1"/>
    </xf>
    <xf numFmtId="0" fontId="0" fillId="16" borderId="48"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left" vertical="center" wrapText="1" indent="15"/>
    </xf>
    <xf numFmtId="0" fontId="0" fillId="0" borderId="0" xfId="0" applyFont="1" applyAlignment="1">
      <alignment horizontal="center" vertical="center" wrapText="1"/>
    </xf>
    <xf numFmtId="0" fontId="0" fillId="14" borderId="0" xfId="0" applyFont="1" applyFill="1" applyAlignment="1">
      <alignment horizontal="center" vertical="center" wrapText="1"/>
    </xf>
    <xf numFmtId="0" fontId="0" fillId="15" borderId="0" xfId="0" applyFont="1" applyFill="1" applyBorder="1" applyAlignment="1">
      <alignment vertical="center" wrapText="1"/>
    </xf>
    <xf numFmtId="0" fontId="0" fillId="16" borderId="0" xfId="0" applyFont="1" applyFill="1" applyBorder="1" applyAlignment="1">
      <alignment horizontal="center" vertical="center" wrapText="1"/>
    </xf>
    <xf numFmtId="0" fontId="46" fillId="0" borderId="0" xfId="0" applyFont="1" applyAlignment="1">
      <alignment horizontal="center" vertical="center"/>
    </xf>
    <xf numFmtId="0" fontId="0" fillId="0" borderId="52" xfId="0" applyFont="1" applyBorder="1" applyAlignment="1">
      <alignment horizontal="center" vertical="center" wrapText="1"/>
    </xf>
    <xf numFmtId="0" fontId="0" fillId="14" borderId="52" xfId="0" applyFont="1" applyFill="1" applyBorder="1" applyAlignment="1">
      <alignment horizontal="center" vertical="center" wrapText="1"/>
    </xf>
    <xf numFmtId="0" fontId="44" fillId="0" borderId="53" xfId="0" applyFont="1" applyBorder="1" applyAlignment="1">
      <alignment vertical="center" wrapText="1"/>
    </xf>
    <xf numFmtId="0" fontId="0" fillId="14" borderId="0" xfId="0" applyFont="1" applyFill="1" applyBorder="1" applyAlignment="1">
      <alignment horizontal="center" vertical="center" wrapText="1"/>
    </xf>
    <xf numFmtId="0" fontId="0" fillId="15" borderId="11" xfId="0" applyFont="1" applyFill="1" applyBorder="1" applyAlignment="1">
      <alignment horizontal="center" vertical="center" wrapText="1"/>
    </xf>
    <xf numFmtId="0" fontId="0" fillId="16" borderId="11"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15" borderId="0" xfId="0" applyFont="1" applyFill="1" applyAlignment="1">
      <alignment horizontal="center" vertical="center" wrapText="1"/>
    </xf>
    <xf numFmtId="0" fontId="44" fillId="0" borderId="54" xfId="0" applyFont="1" applyBorder="1" applyAlignment="1">
      <alignment vertical="center" wrapText="1"/>
    </xf>
    <xf numFmtId="0" fontId="0" fillId="0" borderId="55" xfId="0" applyFont="1" applyBorder="1" applyAlignment="1">
      <alignment horizontal="center" vertical="center" wrapText="1"/>
    </xf>
    <xf numFmtId="0" fontId="0" fillId="14" borderId="55" xfId="0" applyFont="1" applyFill="1" applyBorder="1" applyAlignment="1">
      <alignment horizontal="center" vertical="center" wrapText="1"/>
    </xf>
    <xf numFmtId="0" fontId="0" fillId="15" borderId="55" xfId="0" applyFont="1" applyFill="1" applyBorder="1" applyAlignment="1">
      <alignment horizontal="center" vertical="center" wrapText="1"/>
    </xf>
    <xf numFmtId="0" fontId="0" fillId="16" borderId="55" xfId="0" applyFont="1" applyFill="1" applyBorder="1" applyAlignment="1">
      <alignment horizontal="center" vertical="center" wrapTex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44" fillId="0" borderId="51" xfId="0" applyFont="1" applyBorder="1" applyAlignment="1">
      <alignment vertical="center" wrapText="1"/>
    </xf>
    <xf numFmtId="0" fontId="0" fillId="0" borderId="58" xfId="0" applyFont="1" applyBorder="1" applyAlignment="1">
      <alignment horizontal="center" vertical="center" wrapText="1"/>
    </xf>
    <xf numFmtId="0" fontId="50" fillId="0" borderId="59" xfId="0" applyFont="1" applyBorder="1" applyAlignment="1">
      <alignment vertical="center" wrapText="1"/>
    </xf>
    <xf numFmtId="0" fontId="50" fillId="0" borderId="63" xfId="0" applyFont="1" applyBorder="1" applyAlignment="1">
      <alignment vertical="center" wrapText="1"/>
    </xf>
    <xf numFmtId="0" fontId="50" fillId="0" borderId="64" xfId="0" applyFont="1" applyBorder="1" applyAlignment="1">
      <alignment vertical="center" wrapText="1"/>
    </xf>
    <xf numFmtId="0" fontId="50" fillId="0" borderId="65" xfId="0" applyFont="1" applyBorder="1" applyAlignment="1">
      <alignment vertical="center" wrapText="1"/>
    </xf>
    <xf numFmtId="0" fontId="50" fillId="0" borderId="11" xfId="0" applyFont="1" applyBorder="1" applyAlignment="1">
      <alignment vertical="center" wrapText="1"/>
    </xf>
    <xf numFmtId="0" fontId="52" fillId="13" borderId="47" xfId="0" applyFont="1" applyFill="1" applyBorder="1" applyAlignment="1">
      <alignment vertical="center" wrapText="1"/>
    </xf>
    <xf numFmtId="0" fontId="43" fillId="13" borderId="66" xfId="0" applyFont="1" applyFill="1" applyBorder="1" applyAlignment="1">
      <alignment horizontal="center" vertical="center" wrapText="1"/>
    </xf>
    <xf numFmtId="0" fontId="43" fillId="0" borderId="0"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0" xfId="0" applyBorder="1" applyAlignment="1">
      <alignment horizontal="center" vertical="center" wrapText="1"/>
    </xf>
    <xf numFmtId="0" fontId="44" fillId="0" borderId="68" xfId="0" applyFont="1" applyBorder="1" applyAlignment="1">
      <alignment vertical="center" wrapText="1"/>
    </xf>
    <xf numFmtId="0" fontId="0" fillId="15" borderId="48" xfId="0" applyFont="1" applyFill="1" applyBorder="1" applyAlignment="1">
      <alignment horizontal="center" vertical="center" wrapText="1"/>
    </xf>
    <xf numFmtId="0" fontId="0" fillId="0" borderId="49" xfId="0" applyFont="1" applyBorder="1" applyAlignment="1">
      <alignment horizontal="center" vertical="center" wrapText="1"/>
    </xf>
    <xf numFmtId="0" fontId="50" fillId="0" borderId="51" xfId="0" applyFont="1" applyBorder="1" applyAlignment="1">
      <alignment vertical="center" wrapText="1"/>
    </xf>
    <xf numFmtId="0" fontId="50" fillId="0" borderId="70" xfId="0" applyFont="1" applyBorder="1" applyAlignment="1">
      <alignment horizontal="center" vertical="center" wrapText="1"/>
    </xf>
    <xf numFmtId="0" fontId="0" fillId="0" borderId="11" xfId="0" applyBorder="1"/>
    <xf numFmtId="0" fontId="53" fillId="0" borderId="55" xfId="0" applyFont="1" applyBorder="1" applyAlignment="1">
      <alignment horizontal="center" vertical="center" wrapText="1"/>
    </xf>
    <xf numFmtId="0" fontId="53" fillId="14" borderId="55" xfId="0" applyFont="1" applyFill="1" applyBorder="1" applyAlignment="1">
      <alignment horizontal="center" vertical="center" wrapText="1"/>
    </xf>
    <xf numFmtId="0" fontId="53" fillId="15" borderId="55" xfId="0" applyFont="1" applyFill="1" applyBorder="1" applyAlignment="1">
      <alignment horizontal="center" vertical="center" wrapText="1"/>
    </xf>
    <xf numFmtId="0" fontId="53" fillId="16" borderId="55" xfId="0" applyFont="1" applyFill="1" applyBorder="1" applyAlignment="1">
      <alignment horizontal="center" vertical="center" wrapText="1"/>
    </xf>
    <xf numFmtId="0" fontId="53" fillId="0" borderId="0" xfId="0" applyFont="1" applyBorder="1" applyAlignment="1">
      <alignment horizontal="center" vertical="center" wrapText="1"/>
    </xf>
    <xf numFmtId="0" fontId="53" fillId="0" borderId="0" xfId="0" applyFont="1" applyAlignment="1">
      <alignment horizontal="center" vertical="center" wrapText="1"/>
    </xf>
    <xf numFmtId="0" fontId="53" fillId="14" borderId="0" xfId="0" applyFont="1" applyFill="1" applyAlignment="1">
      <alignment horizontal="center" vertical="center" wrapText="1"/>
    </xf>
    <xf numFmtId="0" fontId="53" fillId="15" borderId="0" xfId="0" applyFont="1" applyFill="1" applyAlignment="1">
      <alignment horizontal="center" vertical="center" wrapText="1"/>
    </xf>
    <xf numFmtId="0" fontId="53" fillId="16" borderId="0" xfId="0" applyFont="1" applyFill="1" applyBorder="1" applyAlignment="1">
      <alignment horizontal="center" vertical="center" wrapText="1"/>
    </xf>
    <xf numFmtId="0" fontId="0" fillId="0" borderId="71" xfId="0" applyFont="1" applyBorder="1" applyAlignment="1">
      <alignment horizontal="center" vertical="center" wrapText="1"/>
    </xf>
    <xf numFmtId="0" fontId="53" fillId="0" borderId="48" xfId="0" applyFont="1" applyBorder="1" applyAlignment="1">
      <alignment horizontal="center" vertical="center" wrapText="1"/>
    </xf>
    <xf numFmtId="0" fontId="53" fillId="14" borderId="72" xfId="0" applyFont="1" applyFill="1" applyBorder="1" applyAlignment="1">
      <alignment horizontal="center" vertical="center" wrapText="1"/>
    </xf>
    <xf numFmtId="0" fontId="53" fillId="15" borderId="48" xfId="0" applyFont="1" applyFill="1" applyBorder="1" applyAlignment="1">
      <alignment horizontal="center" vertical="center" wrapText="1"/>
    </xf>
    <xf numFmtId="0" fontId="53" fillId="16" borderId="49" xfId="0" applyFont="1" applyFill="1" applyBorder="1" applyAlignment="1">
      <alignment horizontal="center" vertical="center" wrapText="1"/>
    </xf>
    <xf numFmtId="0" fontId="0" fillId="0" borderId="66" xfId="0" applyFont="1" applyBorder="1" applyAlignment="1">
      <alignment horizontal="center" vertical="center" wrapText="1"/>
    </xf>
    <xf numFmtId="0" fontId="50" fillId="0" borderId="0" xfId="0" applyFont="1" applyBorder="1" applyAlignment="1">
      <alignment horizontal="center" vertical="center" wrapText="1"/>
    </xf>
    <xf numFmtId="0" fontId="43" fillId="17" borderId="73" xfId="0" applyFont="1" applyFill="1" applyBorder="1" applyAlignment="1">
      <alignment horizontal="center" vertical="center" wrapText="1"/>
    </xf>
    <xf numFmtId="0" fontId="43" fillId="17" borderId="74" xfId="0" applyFont="1" applyFill="1" applyBorder="1" applyAlignment="1">
      <alignment horizontal="center" vertical="center" wrapText="1"/>
    </xf>
    <xf numFmtId="0" fontId="43" fillId="17" borderId="75" xfId="0" applyFont="1" applyFill="1" applyBorder="1" applyAlignment="1">
      <alignment horizontal="center" vertical="center" wrapText="1"/>
    </xf>
    <xf numFmtId="0" fontId="43" fillId="17" borderId="76" xfId="0" applyFont="1" applyFill="1" applyBorder="1" applyAlignment="1">
      <alignment horizontal="center" vertical="center" wrapText="1"/>
    </xf>
    <xf numFmtId="0" fontId="44" fillId="0" borderId="77" xfId="0" applyFont="1" applyBorder="1" applyAlignment="1">
      <alignment vertical="center" wrapText="1"/>
    </xf>
    <xf numFmtId="0" fontId="0" fillId="0" borderId="78" xfId="0" applyFont="1" applyBorder="1" applyAlignment="1">
      <alignment horizontal="center" vertical="center" wrapText="1"/>
    </xf>
    <xf numFmtId="0" fontId="0" fillId="18" borderId="78" xfId="0" applyFont="1" applyFill="1" applyBorder="1" applyAlignment="1">
      <alignment horizontal="center" vertical="center" wrapText="1"/>
    </xf>
    <xf numFmtId="0" fontId="0" fillId="19" borderId="78" xfId="0" applyFont="1" applyFill="1" applyBorder="1" applyAlignment="1">
      <alignment horizontal="center" vertical="center" wrapText="1"/>
    </xf>
    <xf numFmtId="0" fontId="0" fillId="20" borderId="79" xfId="0" applyFont="1" applyFill="1" applyBorder="1" applyAlignment="1">
      <alignment horizontal="center" vertical="center" wrapText="1"/>
    </xf>
    <xf numFmtId="0" fontId="0" fillId="0" borderId="79" xfId="0" applyFont="1" applyBorder="1" applyAlignment="1">
      <alignment horizontal="center" vertical="center" wrapText="1"/>
    </xf>
    <xf numFmtId="0" fontId="44" fillId="0" borderId="80" xfId="0" applyFont="1" applyBorder="1" applyAlignment="1">
      <alignment vertical="center" wrapText="1"/>
    </xf>
    <xf numFmtId="0" fontId="0" fillId="0" borderId="81" xfId="0" applyFont="1" applyBorder="1" applyAlignment="1">
      <alignment horizontal="center" vertical="center" wrapText="1"/>
    </xf>
    <xf numFmtId="0" fontId="0" fillId="18" borderId="0" xfId="0" applyFont="1" applyFill="1" applyBorder="1" applyAlignment="1">
      <alignment horizontal="center" vertical="center" wrapText="1"/>
    </xf>
    <xf numFmtId="0" fontId="0" fillId="19" borderId="0" xfId="0" applyFont="1" applyFill="1" applyBorder="1" applyAlignment="1">
      <alignment horizontal="center" vertical="center" wrapText="1"/>
    </xf>
    <xf numFmtId="0" fontId="0" fillId="20" borderId="82" xfId="0" applyFont="1" applyFill="1" applyBorder="1" applyAlignment="1">
      <alignment horizontal="center" vertical="center" wrapText="1"/>
    </xf>
    <xf numFmtId="0" fontId="0" fillId="0" borderId="82" xfId="0" applyFont="1" applyBorder="1" applyAlignment="1">
      <alignment horizontal="center" vertical="center" wrapText="1"/>
    </xf>
    <xf numFmtId="0" fontId="54" fillId="0" borderId="83" xfId="0" applyFont="1" applyBorder="1" applyAlignment="1">
      <alignment vertical="center" wrapText="1"/>
    </xf>
    <xf numFmtId="0" fontId="54" fillId="0" borderId="0" xfId="0" applyFont="1" applyBorder="1" applyAlignment="1">
      <alignment horizontal="center" vertical="center" wrapText="1"/>
    </xf>
    <xf numFmtId="0" fontId="54" fillId="18" borderId="84" xfId="0" applyFont="1" applyFill="1" applyBorder="1" applyAlignment="1">
      <alignment horizontal="center" vertical="center" wrapText="1"/>
    </xf>
    <xf numFmtId="0" fontId="54" fillId="19" borderId="84" xfId="0" applyFont="1" applyFill="1" applyBorder="1" applyAlignment="1">
      <alignment horizontal="center" vertical="center" wrapText="1"/>
    </xf>
    <xf numFmtId="0" fontId="54" fillId="20" borderId="85" xfId="0" applyFont="1" applyFill="1" applyBorder="1" applyAlignment="1">
      <alignment horizontal="center" vertical="center" wrapText="1"/>
    </xf>
    <xf numFmtId="0" fontId="54" fillId="0" borderId="86" xfId="0" applyFont="1" applyBorder="1" applyAlignment="1">
      <alignment horizontal="center" vertical="center" wrapText="1"/>
    </xf>
    <xf numFmtId="0" fontId="43" fillId="17" borderId="87" xfId="0" applyFont="1" applyFill="1" applyBorder="1" applyAlignment="1">
      <alignment horizontal="center" vertical="center" wrapText="1"/>
    </xf>
    <xf numFmtId="0" fontId="43" fillId="17" borderId="88" xfId="0" applyFont="1" applyFill="1" applyBorder="1" applyAlignment="1">
      <alignment horizontal="center" vertical="center" wrapText="1"/>
    </xf>
    <xf numFmtId="0" fontId="43" fillId="17" borderId="89" xfId="0" applyFont="1" applyFill="1" applyBorder="1" applyAlignment="1">
      <alignment horizontal="center" vertical="center" wrapText="1"/>
    </xf>
    <xf numFmtId="0" fontId="44" fillId="0" borderId="90" xfId="0" applyFont="1" applyBorder="1" applyAlignment="1">
      <alignment vertical="center" wrapText="1"/>
    </xf>
    <xf numFmtId="0" fontId="0" fillId="18" borderId="91" xfId="0" applyFont="1" applyFill="1" applyBorder="1" applyAlignment="1">
      <alignment horizontal="center" vertical="center" wrapText="1"/>
    </xf>
    <xf numFmtId="0" fontId="0" fillId="19" borderId="91" xfId="0" applyFont="1" applyFill="1" applyBorder="1" applyAlignment="1">
      <alignment horizontal="center" vertical="center" wrapText="1"/>
    </xf>
    <xf numFmtId="0" fontId="0" fillId="20" borderId="91" xfId="0" applyFont="1" applyFill="1" applyBorder="1" applyAlignment="1">
      <alignment horizontal="center" vertical="center" wrapText="1"/>
    </xf>
    <xf numFmtId="0" fontId="0" fillId="0" borderId="91" xfId="0" applyFont="1" applyBorder="1" applyAlignment="1">
      <alignment horizontal="center" vertical="center" wrapText="1"/>
    </xf>
    <xf numFmtId="0" fontId="0" fillId="0" borderId="92" xfId="0" applyFont="1" applyBorder="1" applyAlignment="1">
      <alignment horizontal="center" vertical="center" wrapText="1"/>
    </xf>
    <xf numFmtId="0" fontId="44" fillId="0" borderId="93" xfId="0" applyFont="1" applyBorder="1" applyAlignment="1">
      <alignment vertical="center" wrapText="1"/>
    </xf>
    <xf numFmtId="0" fontId="0" fillId="18" borderId="0" xfId="0" applyFont="1" applyFill="1" applyAlignment="1">
      <alignment horizontal="center" vertical="center" wrapText="1"/>
    </xf>
    <xf numFmtId="0" fontId="0" fillId="19" borderId="0" xfId="0" applyFont="1" applyFill="1" applyAlignment="1">
      <alignment horizontal="center" vertical="center" wrapText="1"/>
    </xf>
    <xf numFmtId="0" fontId="0" fillId="20" borderId="0" xfId="0" applyFont="1" applyFill="1" applyBorder="1" applyAlignment="1">
      <alignment horizontal="center" vertical="center" wrapText="1"/>
    </xf>
    <xf numFmtId="0" fontId="0" fillId="0" borderId="94" xfId="0" applyFont="1" applyBorder="1" applyAlignment="1">
      <alignment horizontal="center" vertical="center" wrapText="1"/>
    </xf>
    <xf numFmtId="0" fontId="44" fillId="0" borderId="95" xfId="0" applyFont="1" applyBorder="1" applyAlignment="1">
      <alignment vertical="center" wrapText="1"/>
    </xf>
    <xf numFmtId="0" fontId="0" fillId="18" borderId="88" xfId="0" applyFont="1" applyFill="1" applyBorder="1" applyAlignment="1">
      <alignment horizontal="center" vertical="center" wrapText="1"/>
    </xf>
    <xf numFmtId="0" fontId="0" fillId="19" borderId="88" xfId="0" applyFont="1" applyFill="1" applyBorder="1" applyAlignment="1">
      <alignment horizontal="center" vertical="center" wrapText="1"/>
    </xf>
    <xf numFmtId="0" fontId="0" fillId="20" borderId="88" xfId="0" applyFont="1" applyFill="1" applyBorder="1" applyAlignment="1">
      <alignment horizontal="center" vertical="center" wrapText="1"/>
    </xf>
    <xf numFmtId="0" fontId="0" fillId="0" borderId="96" xfId="0" applyFont="1" applyBorder="1" applyAlignment="1">
      <alignment horizontal="center" vertical="center" wrapText="1"/>
    </xf>
    <xf numFmtId="0" fontId="0" fillId="0" borderId="89" xfId="0" applyFont="1" applyBorder="1" applyAlignment="1">
      <alignment horizontal="center" vertical="center" wrapText="1"/>
    </xf>
    <xf numFmtId="0" fontId="54" fillId="0" borderId="93" xfId="0" applyFont="1" applyBorder="1" applyAlignment="1">
      <alignment vertical="center" wrapText="1"/>
    </xf>
    <xf numFmtId="0" fontId="54" fillId="20" borderId="84" xfId="0" applyFont="1" applyFill="1" applyBorder="1" applyAlignment="1">
      <alignment horizontal="center" vertical="center" wrapText="1"/>
    </xf>
    <xf numFmtId="0" fontId="54" fillId="0" borderId="97" xfId="0" applyFont="1" applyBorder="1" applyAlignment="1">
      <alignment horizontal="center" vertical="center" wrapText="1"/>
    </xf>
    <xf numFmtId="0" fontId="54" fillId="0" borderId="98" xfId="0" applyFont="1" applyBorder="1" applyAlignment="1">
      <alignment horizontal="center" vertical="center" wrapText="1"/>
    </xf>
    <xf numFmtId="0" fontId="43" fillId="21" borderId="99" xfId="0" applyFont="1" applyFill="1" applyBorder="1" applyAlignment="1">
      <alignment horizontal="center" vertical="center" wrapText="1"/>
    </xf>
    <xf numFmtId="0" fontId="43" fillId="21" borderId="100" xfId="0" applyFont="1" applyFill="1" applyBorder="1" applyAlignment="1">
      <alignment horizontal="center" vertical="center" wrapText="1"/>
    </xf>
    <xf numFmtId="0" fontId="43" fillId="21" borderId="101" xfId="0" applyFont="1" applyFill="1" applyBorder="1" applyAlignment="1">
      <alignment horizontal="center" vertical="center" wrapText="1"/>
    </xf>
    <xf numFmtId="0" fontId="44" fillId="0" borderId="102" xfId="0" applyFont="1" applyBorder="1" applyAlignment="1">
      <alignment vertical="center" wrapText="1"/>
    </xf>
    <xf numFmtId="0" fontId="53" fillId="0" borderId="103" xfId="0" applyFont="1" applyBorder="1" applyAlignment="1">
      <alignment horizontal="center" vertical="center" wrapText="1"/>
    </xf>
    <xf numFmtId="0" fontId="53" fillId="22" borderId="103" xfId="0" applyFont="1" applyFill="1" applyBorder="1" applyAlignment="1">
      <alignment horizontal="center" vertical="center" wrapText="1"/>
    </xf>
    <xf numFmtId="0" fontId="53" fillId="23" borderId="103" xfId="0" applyFont="1" applyFill="1" applyBorder="1" applyAlignment="1">
      <alignment horizontal="center" vertical="center" wrapText="1"/>
    </xf>
    <xf numFmtId="0" fontId="53" fillId="24" borderId="103" xfId="0" applyFont="1" applyFill="1" applyBorder="1" applyAlignment="1">
      <alignment horizontal="center" vertical="center" wrapText="1"/>
    </xf>
    <xf numFmtId="0" fontId="0" fillId="0" borderId="103" xfId="0" applyFont="1" applyBorder="1" applyAlignment="1">
      <alignment horizontal="center" vertical="center" wrapText="1"/>
    </xf>
    <xf numFmtId="0" fontId="53" fillId="0" borderId="104" xfId="0" applyFont="1" applyBorder="1" applyAlignment="1">
      <alignment horizontal="center" vertical="center" wrapText="1"/>
    </xf>
    <xf numFmtId="0" fontId="44" fillId="0" borderId="105" xfId="0" applyFont="1" applyBorder="1" applyAlignment="1">
      <alignment vertical="center" wrapText="1"/>
    </xf>
    <xf numFmtId="0" fontId="53" fillId="22" borderId="0" xfId="0" applyFont="1" applyFill="1" applyAlignment="1">
      <alignment horizontal="center" vertical="center" wrapText="1"/>
    </xf>
    <xf numFmtId="0" fontId="53" fillId="23" borderId="0" xfId="0" applyFont="1" applyFill="1" applyAlignment="1">
      <alignment horizontal="center" vertical="center" wrapText="1"/>
    </xf>
    <xf numFmtId="0" fontId="53" fillId="24" borderId="0" xfId="0" applyFont="1" applyFill="1" applyBorder="1" applyAlignment="1">
      <alignment horizontal="center" vertical="center" wrapText="1"/>
    </xf>
    <xf numFmtId="0" fontId="44" fillId="0" borderId="99" xfId="0" applyFont="1" applyBorder="1" applyAlignment="1">
      <alignment vertical="center" wrapText="1"/>
    </xf>
    <xf numFmtId="0" fontId="53" fillId="0" borderId="100" xfId="0" applyFont="1" applyBorder="1" applyAlignment="1">
      <alignment horizontal="center" vertical="center" wrapText="1"/>
    </xf>
    <xf numFmtId="0" fontId="53" fillId="22" borderId="100" xfId="0" applyFont="1" applyFill="1" applyBorder="1" applyAlignment="1">
      <alignment horizontal="center" vertical="center" wrapText="1"/>
    </xf>
    <xf numFmtId="0" fontId="53" fillId="23" borderId="100" xfId="0" applyFont="1" applyFill="1" applyBorder="1" applyAlignment="1">
      <alignment horizontal="center" vertical="center" wrapText="1"/>
    </xf>
    <xf numFmtId="0" fontId="53" fillId="24" borderId="100" xfId="0" applyFont="1" applyFill="1" applyBorder="1" applyAlignment="1">
      <alignment horizontal="center" vertical="center" wrapText="1"/>
    </xf>
    <xf numFmtId="0" fontId="0" fillId="0" borderId="106" xfId="0" applyFont="1" applyBorder="1" applyAlignment="1">
      <alignment horizontal="center" vertical="center" wrapText="1"/>
    </xf>
    <xf numFmtId="0" fontId="53" fillId="0" borderId="101" xfId="0" applyFont="1" applyBorder="1" applyAlignment="1">
      <alignment horizontal="center" vertical="center" wrapText="1"/>
    </xf>
    <xf numFmtId="0" fontId="55" fillId="0" borderId="107" xfId="0" applyFont="1" applyBorder="1" applyAlignment="1">
      <alignment vertical="center" wrapText="1"/>
    </xf>
    <xf numFmtId="0" fontId="55" fillId="0" borderId="108" xfId="0" applyFont="1" applyBorder="1" applyAlignment="1">
      <alignment horizontal="center" vertical="center" wrapText="1"/>
    </xf>
    <xf numFmtId="0" fontId="55" fillId="22" borderId="108" xfId="0" applyFont="1" applyFill="1" applyBorder="1" applyAlignment="1">
      <alignment horizontal="center" vertical="center" wrapText="1"/>
    </xf>
    <xf numFmtId="0" fontId="55" fillId="23" borderId="108" xfId="0" applyFont="1" applyFill="1" applyBorder="1" applyAlignment="1">
      <alignment horizontal="center" vertical="center" wrapText="1"/>
    </xf>
    <xf numFmtId="0" fontId="55" fillId="24" borderId="108" xfId="0" applyFont="1" applyFill="1" applyBorder="1" applyAlignment="1">
      <alignment horizontal="center" vertical="center" wrapText="1"/>
    </xf>
    <xf numFmtId="0" fontId="55" fillId="0" borderId="109" xfId="0" applyFont="1" applyBorder="1" applyAlignment="1">
      <alignment horizontal="center" vertical="center" wrapText="1"/>
    </xf>
    <xf numFmtId="0" fontId="55" fillId="0" borderId="110" xfId="0" applyFont="1" applyBorder="1" applyAlignment="1">
      <alignment horizontal="center" vertical="center" wrapText="1"/>
    </xf>
    <xf numFmtId="0" fontId="0" fillId="0" borderId="111" xfId="0" applyBorder="1"/>
    <xf numFmtId="0" fontId="53" fillId="0" borderId="112" xfId="0" applyFont="1" applyBorder="1" applyAlignment="1">
      <alignment horizontal="center" vertical="center" wrapText="1"/>
    </xf>
    <xf numFmtId="0" fontId="44" fillId="0" borderId="113" xfId="0" applyFont="1" applyBorder="1" applyAlignment="1">
      <alignment vertical="center" wrapText="1"/>
    </xf>
    <xf numFmtId="0" fontId="53" fillId="24" borderId="106" xfId="0" applyFont="1" applyFill="1" applyBorder="1" applyAlignment="1">
      <alignment horizontal="center" vertical="center" wrapText="1"/>
    </xf>
    <xf numFmtId="0" fontId="55" fillId="22" borderId="114" xfId="0" applyFont="1" applyFill="1" applyBorder="1" applyAlignment="1">
      <alignment horizontal="center" vertical="center" wrapText="1"/>
    </xf>
    <xf numFmtId="0" fontId="55" fillId="23" borderId="114" xfId="0" applyFont="1" applyFill="1" applyBorder="1" applyAlignment="1">
      <alignment horizontal="center" vertical="center" wrapText="1"/>
    </xf>
    <xf numFmtId="0" fontId="55" fillId="24" borderId="114" xfId="0" applyFont="1" applyFill="1" applyBorder="1" applyAlignment="1">
      <alignment horizontal="center" vertical="center" wrapText="1"/>
    </xf>
    <xf numFmtId="0" fontId="0" fillId="0" borderId="0" xfId="0" applyAlignment="1">
      <alignment vertical="center" wrapText="1"/>
    </xf>
    <xf numFmtId="0" fontId="0" fillId="22" borderId="0" xfId="0" applyFont="1" applyFill="1" applyAlignment="1">
      <alignment horizontal="center" vertical="center" wrapText="1"/>
    </xf>
    <xf numFmtId="0" fontId="0" fillId="23" borderId="0" xfId="0" applyFont="1" applyFill="1" applyBorder="1" applyAlignment="1">
      <alignment horizontal="center" vertical="center" wrapText="1"/>
    </xf>
    <xf numFmtId="0" fontId="0" fillId="0" borderId="104" xfId="0" applyFont="1" applyBorder="1" applyAlignment="1">
      <alignment horizontal="center" vertical="center" wrapText="1"/>
    </xf>
    <xf numFmtId="0" fontId="0" fillId="22" borderId="103" xfId="0" applyFont="1" applyFill="1" applyBorder="1" applyAlignment="1">
      <alignment horizontal="center" vertical="center" wrapText="1"/>
    </xf>
    <xf numFmtId="0" fontId="0" fillId="23" borderId="103" xfId="0" applyFont="1" applyFill="1" applyBorder="1" applyAlignment="1">
      <alignment horizontal="center" vertical="center" wrapText="1"/>
    </xf>
    <xf numFmtId="0" fontId="0" fillId="0" borderId="112" xfId="0" applyFont="1" applyBorder="1" applyAlignment="1">
      <alignment horizontal="center" vertical="center" wrapText="1"/>
    </xf>
    <xf numFmtId="0" fontId="0" fillId="0" borderId="115" xfId="0" applyFont="1" applyBorder="1" applyAlignment="1">
      <alignment horizontal="center" vertical="center" wrapText="1"/>
    </xf>
    <xf numFmtId="0" fontId="0" fillId="23" borderId="116" xfId="0" applyFont="1" applyFill="1" applyBorder="1" applyAlignment="1">
      <alignment horizontal="center" vertical="center" wrapText="1"/>
    </xf>
    <xf numFmtId="0" fontId="0" fillId="0" borderId="117" xfId="0" applyFont="1" applyBorder="1" applyAlignment="1">
      <alignment horizontal="center" vertical="center" wrapText="1"/>
    </xf>
    <xf numFmtId="0" fontId="55" fillId="0" borderId="118" xfId="0" applyFont="1" applyBorder="1" applyAlignment="1">
      <alignment vertical="center" wrapText="1"/>
    </xf>
    <xf numFmtId="0" fontId="55" fillId="0" borderId="119" xfId="0" applyFont="1" applyBorder="1" applyAlignment="1">
      <alignment horizontal="center" vertical="center" wrapText="1"/>
    </xf>
    <xf numFmtId="0" fontId="55" fillId="22" borderId="120" xfId="0" applyFont="1" applyFill="1" applyBorder="1" applyAlignment="1">
      <alignment horizontal="center" vertical="center" wrapText="1"/>
    </xf>
    <xf numFmtId="0" fontId="55" fillId="23" borderId="120" xfId="0" applyFont="1" applyFill="1" applyBorder="1" applyAlignment="1">
      <alignment horizontal="center" vertical="center" wrapText="1"/>
    </xf>
    <xf numFmtId="0" fontId="0" fillId="0" borderId="0" xfId="0" applyBorder="1" applyAlignment="1">
      <alignment vertical="center" wrapText="1"/>
    </xf>
    <xf numFmtId="0" fontId="0" fillId="0" borderId="121" xfId="0" applyFont="1" applyBorder="1" applyAlignment="1">
      <alignment horizontal="center" vertical="center" wrapText="1"/>
    </xf>
    <xf numFmtId="0" fontId="0" fillId="0" borderId="122" xfId="0" applyFont="1" applyBorder="1" applyAlignment="1">
      <alignment horizontal="center" vertical="center" wrapText="1"/>
    </xf>
    <xf numFmtId="0" fontId="0" fillId="0" borderId="101" xfId="0" applyFont="1" applyBorder="1" applyAlignment="1">
      <alignment horizontal="center" vertical="center" wrapText="1"/>
    </xf>
    <xf numFmtId="0" fontId="55" fillId="0" borderId="123" xfId="0" applyFont="1" applyBorder="1" applyAlignment="1">
      <alignment vertical="center" wrapText="1"/>
    </xf>
    <xf numFmtId="0" fontId="55" fillId="0" borderId="124" xfId="0" applyFont="1" applyBorder="1" applyAlignment="1">
      <alignment horizontal="center" vertical="center" wrapText="1"/>
    </xf>
    <xf numFmtId="0" fontId="55" fillId="22" borderId="119" xfId="0" applyFont="1" applyFill="1" applyBorder="1" applyAlignment="1">
      <alignment horizontal="center" vertical="center" wrapText="1"/>
    </xf>
    <xf numFmtId="0" fontId="44" fillId="0" borderId="103" xfId="0" applyFont="1" applyBorder="1" applyAlignment="1">
      <alignment vertical="center" wrapText="1"/>
    </xf>
    <xf numFmtId="0" fontId="0" fillId="0" borderId="105" xfId="0" applyFont="1" applyBorder="1" applyAlignment="1">
      <alignment horizontal="center" vertical="center" wrapText="1"/>
    </xf>
    <xf numFmtId="0" fontId="0" fillId="23" borderId="0" xfId="0" applyFont="1" applyFill="1" applyAlignment="1">
      <alignment horizontal="center" vertical="center" wrapText="1"/>
    </xf>
    <xf numFmtId="0" fontId="44" fillId="0" borderId="100" xfId="0" applyFont="1" applyBorder="1" applyAlignment="1">
      <alignment vertical="center" wrapText="1"/>
    </xf>
    <xf numFmtId="0" fontId="0" fillId="0" borderId="99" xfId="0" applyFont="1" applyBorder="1" applyAlignment="1">
      <alignment horizontal="center" vertical="center" wrapText="1"/>
    </xf>
    <xf numFmtId="0" fontId="0" fillId="22" borderId="100" xfId="0" applyFont="1" applyFill="1" applyBorder="1" applyAlignment="1">
      <alignment horizontal="center" vertical="center" wrapText="1"/>
    </xf>
    <xf numFmtId="0" fontId="0" fillId="23" borderId="100" xfId="0" applyFont="1" applyFill="1" applyBorder="1" applyAlignment="1">
      <alignment horizontal="center" vertical="center" wrapText="1"/>
    </xf>
    <xf numFmtId="0" fontId="0" fillId="0" borderId="100" xfId="0" applyFont="1" applyBorder="1" applyAlignment="1">
      <alignment horizontal="center" vertical="center" wrapText="1"/>
    </xf>
    <xf numFmtId="0" fontId="0" fillId="0" borderId="126" xfId="0" applyFont="1" applyBorder="1" applyAlignment="1">
      <alignment horizontal="center" vertical="center" wrapText="1"/>
    </xf>
    <xf numFmtId="0" fontId="44" fillId="0" borderId="127" xfId="0" applyFont="1" applyBorder="1" applyAlignment="1">
      <alignment vertical="center" wrapText="1"/>
    </xf>
    <xf numFmtId="0" fontId="0" fillId="0" borderId="128" xfId="0" applyFont="1" applyBorder="1" applyAlignment="1">
      <alignment vertical="center" wrapText="1"/>
    </xf>
    <xf numFmtId="0" fontId="0" fillId="0" borderId="127" xfId="0" applyFont="1" applyBorder="1" applyAlignment="1">
      <alignment horizontal="center" vertical="center" wrapText="1"/>
    </xf>
    <xf numFmtId="0" fontId="0" fillId="22" borderId="128" xfId="0" applyFont="1" applyFill="1" applyBorder="1" applyAlignment="1">
      <alignment horizontal="center" vertical="center" wrapText="1"/>
    </xf>
    <xf numFmtId="0" fontId="0" fillId="23" borderId="128" xfId="0" applyFont="1" applyFill="1" applyBorder="1" applyAlignment="1">
      <alignment horizontal="center" vertical="center" wrapText="1"/>
    </xf>
    <xf numFmtId="0" fontId="0" fillId="0" borderId="128" xfId="0" applyFont="1" applyBorder="1" applyAlignment="1">
      <alignment horizontal="center" vertical="center" wrapText="1"/>
    </xf>
    <xf numFmtId="0" fontId="0" fillId="0" borderId="129" xfId="0" applyFont="1" applyBorder="1" applyAlignment="1">
      <alignment horizontal="center" vertical="center" wrapText="1"/>
    </xf>
    <xf numFmtId="0" fontId="0" fillId="22" borderId="130" xfId="0" applyFont="1" applyFill="1" applyBorder="1" applyAlignment="1">
      <alignment horizontal="center" vertical="center" wrapText="1"/>
    </xf>
    <xf numFmtId="0" fontId="0" fillId="23" borderId="130" xfId="0" applyFont="1" applyFill="1" applyBorder="1" applyAlignment="1">
      <alignment horizontal="center" vertical="center" wrapText="1"/>
    </xf>
    <xf numFmtId="0" fontId="0" fillId="0" borderId="131" xfId="0" applyFont="1" applyBorder="1" applyAlignment="1">
      <alignment horizontal="center" vertical="center" wrapText="1"/>
    </xf>
    <xf numFmtId="0" fontId="0" fillId="22" borderId="111" xfId="0" applyFont="1" applyFill="1" applyBorder="1" applyAlignment="1">
      <alignment horizontal="center" vertical="center" wrapText="1"/>
    </xf>
    <xf numFmtId="0" fontId="0" fillId="0" borderId="111" xfId="0" applyFont="1" applyBorder="1" applyAlignment="1">
      <alignment horizontal="center" vertical="center" wrapText="1"/>
    </xf>
    <xf numFmtId="0" fontId="0" fillId="0" borderId="132" xfId="0" applyFont="1" applyBorder="1" applyAlignment="1">
      <alignment horizontal="center" vertical="center" wrapText="1"/>
    </xf>
    <xf numFmtId="0" fontId="55" fillId="0" borderId="133" xfId="0" applyFont="1" applyBorder="1" applyAlignment="1">
      <alignment vertical="center" wrapText="1"/>
    </xf>
    <xf numFmtId="0" fontId="55" fillId="0" borderId="114" xfId="0" applyFont="1" applyBorder="1" applyAlignment="1">
      <alignment vertical="center" wrapText="1"/>
    </xf>
    <xf numFmtId="0" fontId="0" fillId="0" borderId="134" xfId="0" applyBorder="1"/>
    <xf numFmtId="0" fontId="0" fillId="0" borderId="135" xfId="0" applyBorder="1"/>
    <xf numFmtId="0" fontId="56" fillId="25" borderId="136" xfId="0" applyFont="1" applyFill="1" applyBorder="1" applyAlignment="1">
      <alignment horizontal="center" vertical="center" wrapText="1"/>
    </xf>
    <xf numFmtId="0" fontId="56" fillId="25" borderId="137" xfId="0" applyFont="1" applyFill="1" applyBorder="1" applyAlignment="1">
      <alignment horizontal="center" vertical="center" wrapText="1"/>
    </xf>
    <xf numFmtId="0" fontId="56" fillId="25" borderId="138" xfId="0" applyFont="1" applyFill="1" applyBorder="1" applyAlignment="1">
      <alignment horizontal="center" vertical="center" wrapText="1"/>
    </xf>
    <xf numFmtId="0" fontId="56" fillId="0" borderId="0" xfId="0" applyFont="1" applyBorder="1" applyAlignment="1">
      <alignment horizontal="center" vertical="center" wrapText="1"/>
    </xf>
    <xf numFmtId="0" fontId="57" fillId="0" borderId="139" xfId="0" applyFont="1" applyBorder="1" applyAlignment="1">
      <alignment vertical="center" wrapText="1"/>
    </xf>
    <xf numFmtId="0" fontId="53" fillId="0" borderId="140" xfId="0" applyFont="1" applyBorder="1" applyAlignment="1">
      <alignment horizontal="center" vertical="center" wrapText="1"/>
    </xf>
    <xf numFmtId="0" fontId="53" fillId="26" borderId="140" xfId="0" applyFont="1" applyFill="1" applyBorder="1" applyAlignment="1">
      <alignment horizontal="center" vertical="center" wrapText="1"/>
    </xf>
    <xf numFmtId="0" fontId="53" fillId="27" borderId="140" xfId="0" applyFont="1" applyFill="1" applyBorder="1" applyAlignment="1">
      <alignment horizontal="center" vertical="center" wrapText="1"/>
    </xf>
    <xf numFmtId="0" fontId="53" fillId="28" borderId="141" xfId="0" applyFont="1" applyFill="1" applyBorder="1" applyAlignment="1">
      <alignment horizontal="center" vertical="center" wrapText="1"/>
    </xf>
    <xf numFmtId="0" fontId="58" fillId="0" borderId="139" xfId="0" applyFont="1" applyBorder="1" applyAlignment="1">
      <alignment vertical="center" wrapText="1"/>
    </xf>
    <xf numFmtId="0" fontId="58" fillId="0" borderId="140" xfId="0" applyFont="1" applyBorder="1" applyAlignment="1">
      <alignment horizontal="center" vertical="center" wrapText="1"/>
    </xf>
    <xf numFmtId="0" fontId="58" fillId="26" borderId="140" xfId="0" applyFont="1" applyFill="1" applyBorder="1" applyAlignment="1">
      <alignment horizontal="center" vertical="center" wrapText="1"/>
    </xf>
    <xf numFmtId="0" fontId="58" fillId="27" borderId="140" xfId="0" applyFont="1" applyFill="1" applyBorder="1" applyAlignment="1">
      <alignment horizontal="center" vertical="center" wrapText="1"/>
    </xf>
    <xf numFmtId="0" fontId="58" fillId="28" borderId="141" xfId="0" applyFont="1" applyFill="1" applyBorder="1" applyAlignment="1">
      <alignment horizontal="center" vertical="center" wrapText="1"/>
    </xf>
    <xf numFmtId="0" fontId="58" fillId="0" borderId="0" xfId="0" applyFont="1" applyBorder="1" applyAlignment="1">
      <alignment horizontal="center" vertical="center" wrapText="1"/>
    </xf>
    <xf numFmtId="0" fontId="53" fillId="0" borderId="27" xfId="0" applyFont="1" applyBorder="1" applyAlignment="1">
      <alignment horizontal="center" vertical="center" wrapText="1"/>
    </xf>
    <xf numFmtId="0" fontId="0" fillId="0" borderId="27" xfId="0" applyFont="1" applyBorder="1" applyAlignment="1">
      <alignment horizontal="center" vertical="center"/>
    </xf>
    <xf numFmtId="0" fontId="0" fillId="0" borderId="27" xfId="0" applyFont="1" applyBorder="1" applyAlignment="1">
      <alignment horizontal="center"/>
    </xf>
    <xf numFmtId="0" fontId="0" fillId="0" borderId="44" xfId="0" applyFont="1" applyBorder="1" applyAlignment="1">
      <alignment horizontal="center"/>
    </xf>
    <xf numFmtId="0" fontId="0" fillId="0" borderId="44" xfId="0" applyFont="1" applyBorder="1" applyAlignment="1">
      <alignment horizontal="center" vertical="center" wrapText="1"/>
    </xf>
    <xf numFmtId="0" fontId="0" fillId="0" borderId="44" xfId="0" applyFont="1" applyBorder="1" applyAlignment="1">
      <alignment horizontal="center" vertical="center"/>
    </xf>
    <xf numFmtId="164" fontId="23" fillId="7" borderId="21" xfId="0" applyNumberFormat="1" applyFont="1" applyFill="1" applyBorder="1" applyAlignment="1">
      <alignment horizontal="center" vertical="center"/>
    </xf>
    <xf numFmtId="0" fontId="31" fillId="0" borderId="31" xfId="0" applyFont="1" applyBorder="1" applyAlignment="1">
      <alignment horizontal="center" vertical="center" wrapText="1"/>
    </xf>
    <xf numFmtId="0" fontId="31" fillId="0" borderId="35" xfId="0" applyFont="1" applyBorder="1" applyAlignment="1">
      <alignment horizontal="center"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vertical="center" wrapText="1"/>
    </xf>
    <xf numFmtId="14" fontId="4" fillId="0" borderId="6" xfId="0" applyNumberFormat="1" applyFont="1" applyBorder="1" applyAlignment="1" applyProtection="1">
      <alignment horizontal="left" vertical="center" wrapText="1"/>
    </xf>
    <xf numFmtId="0" fontId="2" fillId="3" borderId="0" xfId="0" applyFont="1" applyFill="1" applyBorder="1" applyAlignment="1" applyProtection="1">
      <alignment horizontal="center" vertical="center" textRotation="90" wrapText="1" readingOrder="1"/>
    </xf>
    <xf numFmtId="14" fontId="8" fillId="3" borderId="0" xfId="0" applyNumberFormat="1" applyFont="1" applyFill="1" applyBorder="1" applyAlignment="1" applyProtection="1">
      <alignment horizontal="left" vertical="center" wrapText="1"/>
    </xf>
    <xf numFmtId="14" fontId="9" fillId="3" borderId="0" xfId="0" applyNumberFormat="1"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0" fontId="10" fillId="5" borderId="9" xfId="0" applyFont="1" applyFill="1" applyBorder="1" applyAlignment="1" applyProtection="1">
      <alignment wrapText="1"/>
    </xf>
    <xf numFmtId="0" fontId="11" fillId="0" borderId="0" xfId="0" applyFont="1" applyBorder="1" applyAlignment="1" applyProtection="1">
      <alignment horizontal="left" vertical="center" wrapText="1"/>
    </xf>
    <xf numFmtId="0" fontId="2" fillId="0" borderId="9" xfId="0" applyFont="1" applyBorder="1" applyAlignment="1" applyProtection="1">
      <alignment horizontal="center" vertical="center" wrapText="1"/>
    </xf>
    <xf numFmtId="0" fontId="2" fillId="0" borderId="9" xfId="0" applyFont="1" applyBorder="1" applyAlignment="1" applyProtection="1">
      <alignment horizontal="center" wrapText="1"/>
    </xf>
    <xf numFmtId="0" fontId="11" fillId="5" borderId="0" xfId="0" applyFont="1" applyFill="1" applyBorder="1" applyAlignment="1" applyProtection="1">
      <alignment wrapText="1"/>
    </xf>
    <xf numFmtId="0" fontId="12" fillId="6" borderId="0" xfId="0" applyFont="1" applyFill="1" applyBorder="1" applyAlignment="1" applyProtection="1">
      <alignment horizontal="center" vertical="center" wrapText="1"/>
    </xf>
    <xf numFmtId="0" fontId="13" fillId="6" borderId="9"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12" fillId="6" borderId="0" xfId="0" applyFont="1" applyFill="1" applyBorder="1" applyAlignment="1" applyProtection="1">
      <alignment horizontal="left" wrapText="1"/>
    </xf>
    <xf numFmtId="0" fontId="13" fillId="6" borderId="9" xfId="0" applyFont="1" applyFill="1" applyBorder="1" applyAlignment="1" applyProtection="1">
      <alignment horizontal="left" wrapText="1"/>
    </xf>
    <xf numFmtId="14" fontId="9" fillId="3" borderId="9" xfId="0" applyNumberFormat="1" applyFont="1" applyFill="1" applyBorder="1" applyAlignment="1" applyProtection="1">
      <alignment horizontal="left" vertical="center" wrapText="1"/>
    </xf>
    <xf numFmtId="0" fontId="11" fillId="0" borderId="0" xfId="0" applyFont="1" applyBorder="1" applyAlignment="1" applyProtection="1">
      <alignment vertical="center" wrapText="1"/>
    </xf>
    <xf numFmtId="0" fontId="2" fillId="0" borderId="9" xfId="0" applyFont="1" applyBorder="1" applyAlignment="1" applyProtection="1">
      <alignment vertical="center" wrapText="1"/>
    </xf>
    <xf numFmtId="0" fontId="12" fillId="6" borderId="0" xfId="0" applyFont="1" applyFill="1" applyBorder="1" applyAlignment="1" applyProtection="1">
      <alignment vertical="center" wrapText="1" readingOrder="1"/>
    </xf>
    <xf numFmtId="0" fontId="13" fillId="6" borderId="9" xfId="0" applyFont="1" applyFill="1" applyBorder="1" applyAlignment="1" applyProtection="1">
      <alignment vertical="center" wrapText="1" readingOrder="1"/>
    </xf>
    <xf numFmtId="0" fontId="12" fillId="6" borderId="0" xfId="0" applyFont="1" applyFill="1" applyBorder="1" applyAlignment="1" applyProtection="1">
      <alignment vertical="top" wrapText="1"/>
    </xf>
    <xf numFmtId="0" fontId="13" fillId="6" borderId="9" xfId="0" applyFont="1" applyFill="1" applyBorder="1" applyAlignment="1" applyProtection="1">
      <alignment vertical="top" wrapText="1"/>
    </xf>
    <xf numFmtId="0" fontId="2" fillId="8" borderId="0" xfId="0" applyFont="1" applyFill="1" applyBorder="1" applyAlignment="1" applyProtection="1">
      <alignment horizontal="center" vertical="center" textRotation="90" wrapText="1" readingOrder="1"/>
    </xf>
    <xf numFmtId="14" fontId="8" fillId="8" borderId="0" xfId="0" applyNumberFormat="1" applyFont="1" applyFill="1" applyBorder="1" applyAlignment="1" applyProtection="1">
      <alignment horizontal="left" vertical="center" wrapText="1"/>
    </xf>
    <xf numFmtId="14" fontId="9" fillId="8" borderId="0" xfId="0" applyNumberFormat="1" applyFont="1" applyFill="1" applyBorder="1" applyAlignment="1" applyProtection="1">
      <alignment horizontal="left" vertical="center" wrapText="1"/>
    </xf>
    <xf numFmtId="0" fontId="2" fillId="0" borderId="13"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16" xfId="0" applyFont="1" applyBorder="1" applyAlignment="1" applyProtection="1">
      <alignment vertical="center" wrapText="1"/>
    </xf>
    <xf numFmtId="0" fontId="19" fillId="6" borderId="0" xfId="0"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0" fontId="16" fillId="6" borderId="17" xfId="0" applyFont="1" applyFill="1" applyBorder="1" applyAlignment="1" applyProtection="1">
      <alignment horizontal="center" vertical="center" wrapText="1"/>
    </xf>
    <xf numFmtId="0" fontId="19" fillId="6" borderId="0" xfId="0" applyFont="1" applyFill="1" applyBorder="1" applyAlignment="1" applyProtection="1">
      <alignment horizontal="left" wrapText="1"/>
    </xf>
    <xf numFmtId="0" fontId="18" fillId="6" borderId="17" xfId="0" applyFont="1" applyFill="1" applyBorder="1" applyAlignment="1" applyProtection="1">
      <alignment horizontal="left" wrapText="1"/>
    </xf>
    <xf numFmtId="0" fontId="19" fillId="6" borderId="0" xfId="0" applyFont="1" applyFill="1" applyBorder="1" applyAlignment="1" applyProtection="1">
      <alignment horizontal="left" vertical="center" wrapText="1"/>
    </xf>
    <xf numFmtId="0" fontId="18" fillId="6" borderId="13" xfId="0" applyFont="1" applyFill="1" applyBorder="1" applyAlignment="1" applyProtection="1">
      <alignment horizontal="left" vertical="center" wrapText="1"/>
    </xf>
    <xf numFmtId="0" fontId="2" fillId="10" borderId="0" xfId="0" applyFont="1" applyFill="1" applyBorder="1" applyAlignment="1" applyProtection="1">
      <alignment horizontal="center" vertical="center" textRotation="90" wrapText="1" readingOrder="1"/>
    </xf>
    <xf numFmtId="14" fontId="8" fillId="10" borderId="0" xfId="0" applyNumberFormat="1" applyFont="1" applyFill="1" applyBorder="1" applyAlignment="1" applyProtection="1">
      <alignment horizontal="left" vertical="center" wrapText="1"/>
    </xf>
    <xf numFmtId="14" fontId="9" fillId="10" borderId="0" xfId="0" applyNumberFormat="1" applyFont="1" applyFill="1" applyBorder="1" applyAlignment="1" applyProtection="1">
      <alignment horizontal="left" vertical="center" wrapText="1"/>
    </xf>
    <xf numFmtId="0" fontId="2" fillId="0" borderId="20" xfId="0" applyFont="1" applyBorder="1" applyAlignment="1" applyProtection="1">
      <alignment vertical="center" wrapText="1"/>
    </xf>
    <xf numFmtId="0" fontId="2" fillId="0" borderId="22" xfId="0" applyFont="1" applyBorder="1" applyAlignment="1" applyProtection="1">
      <alignment vertical="center" wrapText="1"/>
    </xf>
    <xf numFmtId="0" fontId="2" fillId="0" borderId="23" xfId="0" applyFont="1" applyBorder="1" applyAlignment="1" applyProtection="1">
      <alignment vertical="center" wrapText="1"/>
    </xf>
    <xf numFmtId="0" fontId="21" fillId="6" borderId="0" xfId="0" applyFont="1" applyFill="1" applyBorder="1" applyAlignment="1" applyProtection="1">
      <alignment horizontal="center" vertical="center" wrapText="1"/>
    </xf>
    <xf numFmtId="0" fontId="22" fillId="6" borderId="24" xfId="0" applyFont="1" applyFill="1" applyBorder="1" applyAlignment="1" applyProtection="1">
      <alignment horizontal="center" vertical="center" wrapText="1"/>
    </xf>
    <xf numFmtId="0" fontId="24" fillId="6" borderId="24" xfId="0" applyFont="1" applyFill="1" applyBorder="1" applyAlignment="1" applyProtection="1">
      <alignment horizontal="center" vertical="center" wrapText="1"/>
    </xf>
    <xf numFmtId="0" fontId="21" fillId="6" borderId="0" xfId="0" applyFont="1" applyFill="1" applyBorder="1" applyAlignment="1" applyProtection="1">
      <alignment horizontal="left" wrapText="1"/>
    </xf>
    <xf numFmtId="0" fontId="22" fillId="6" borderId="24" xfId="0" applyFont="1" applyFill="1" applyBorder="1" applyAlignment="1" applyProtection="1">
      <alignment horizontal="left" wrapText="1"/>
    </xf>
    <xf numFmtId="0" fontId="2" fillId="0" borderId="26" xfId="0" applyFont="1" applyBorder="1" applyAlignment="1" applyProtection="1">
      <alignment vertical="center" wrapText="1"/>
    </xf>
    <xf numFmtId="0" fontId="2" fillId="0" borderId="22" xfId="0" applyFont="1" applyBorder="1" applyAlignment="1" applyProtection="1">
      <alignment vertical="top" wrapText="1"/>
    </xf>
    <xf numFmtId="0" fontId="25" fillId="6" borderId="0" xfId="0" applyFont="1" applyFill="1" applyBorder="1" applyAlignment="1" applyProtection="1">
      <alignment horizontal="center" vertical="center" wrapText="1"/>
    </xf>
    <xf numFmtId="0" fontId="25" fillId="6" borderId="0" xfId="0" applyFont="1" applyFill="1" applyBorder="1" applyAlignment="1" applyProtection="1">
      <alignment horizontal="left" vertical="center" wrapText="1"/>
    </xf>
    <xf numFmtId="0" fontId="22" fillId="6" borderId="24" xfId="0" applyFont="1" applyFill="1" applyBorder="1" applyAlignment="1" applyProtection="1">
      <alignment horizontal="left" vertical="center" wrapText="1"/>
    </xf>
    <xf numFmtId="0" fontId="2" fillId="0" borderId="20" xfId="0" applyFont="1" applyBorder="1" applyAlignment="1" applyProtection="1">
      <alignment horizontal="left" vertical="center" wrapText="1"/>
    </xf>
    <xf numFmtId="0" fontId="26" fillId="6" borderId="0" xfId="0" applyFont="1" applyFill="1" applyBorder="1" applyAlignment="1" applyProtection="1">
      <alignment horizontal="center" vertical="center" wrapText="1"/>
    </xf>
    <xf numFmtId="0" fontId="27" fillId="6" borderId="24" xfId="0" applyFont="1" applyFill="1" applyBorder="1" applyAlignment="1" applyProtection="1">
      <alignment horizontal="center" vertical="center" wrapText="1"/>
    </xf>
    <xf numFmtId="2" fontId="21" fillId="6" borderId="0" xfId="0" applyNumberFormat="1" applyFont="1" applyFill="1" applyBorder="1" applyAlignment="1" applyProtection="1">
      <alignment horizontal="center" vertical="center" wrapText="1"/>
    </xf>
    <xf numFmtId="2" fontId="28" fillId="6" borderId="24" xfId="0" applyNumberFormat="1" applyFont="1" applyFill="1" applyBorder="1" applyAlignment="1" applyProtection="1">
      <alignment horizontal="center" vertical="center" wrapText="1"/>
    </xf>
    <xf numFmtId="0" fontId="21" fillId="6" borderId="0" xfId="0" applyFont="1" applyFill="1" applyBorder="1" applyAlignment="1" applyProtection="1">
      <alignment horizontal="center" wrapText="1"/>
    </xf>
    <xf numFmtId="0" fontId="22" fillId="6" borderId="24" xfId="0" applyFont="1" applyFill="1" applyBorder="1" applyAlignment="1" applyProtection="1">
      <alignment horizontal="center" wrapText="1"/>
    </xf>
    <xf numFmtId="2" fontId="22" fillId="6" borderId="24" xfId="0" applyNumberFormat="1" applyFont="1" applyFill="1" applyBorder="1" applyAlignment="1" applyProtection="1">
      <alignment horizontal="center" vertical="center" wrapText="1"/>
    </xf>
    <xf numFmtId="0" fontId="2" fillId="12" borderId="0" xfId="0" applyFont="1" applyFill="1" applyBorder="1" applyAlignment="1" applyProtection="1">
      <alignment horizontal="center" vertical="center" textRotation="90" wrapText="1" readingOrder="1"/>
    </xf>
    <xf numFmtId="14" fontId="8" fillId="12" borderId="0" xfId="0" applyNumberFormat="1" applyFont="1" applyFill="1" applyBorder="1" applyAlignment="1" applyProtection="1">
      <alignment horizontal="left" vertical="center" wrapText="1"/>
    </xf>
    <xf numFmtId="14" fontId="9" fillId="12" borderId="0" xfId="0" applyNumberFormat="1" applyFont="1" applyFill="1" applyBorder="1" applyAlignment="1" applyProtection="1">
      <alignment horizontal="left" vertical="center" wrapText="1"/>
    </xf>
    <xf numFmtId="0" fontId="11" fillId="7" borderId="30" xfId="0" applyFont="1" applyFill="1" applyBorder="1" applyAlignment="1" applyProtection="1">
      <alignment vertical="center" wrapText="1"/>
    </xf>
    <xf numFmtId="0" fontId="2" fillId="0" borderId="30" xfId="0" applyFont="1" applyBorder="1" applyAlignment="1" applyProtection="1">
      <alignment vertical="center" wrapText="1"/>
    </xf>
    <xf numFmtId="0" fontId="11" fillId="7" borderId="32" xfId="0" applyFont="1" applyFill="1" applyBorder="1" applyAlignment="1" applyProtection="1">
      <alignment vertical="center" wrapText="1"/>
    </xf>
    <xf numFmtId="0" fontId="2" fillId="0" borderId="32" xfId="0" applyFont="1" applyBorder="1" applyAlignment="1" applyProtection="1">
      <alignment vertical="center" wrapText="1"/>
    </xf>
    <xf numFmtId="0" fontId="11" fillId="7" borderId="33" xfId="0" applyFont="1" applyFill="1" applyBorder="1" applyAlignment="1" applyProtection="1">
      <alignment vertical="center" wrapText="1"/>
    </xf>
    <xf numFmtId="0" fontId="2" fillId="0" borderId="34" xfId="0" applyFont="1" applyBorder="1" applyAlignment="1" applyProtection="1">
      <alignment vertical="center" wrapText="1"/>
    </xf>
    <xf numFmtId="0" fontId="32" fillId="7" borderId="0" xfId="0" applyFont="1" applyFill="1" applyBorder="1" applyAlignment="1" applyProtection="1">
      <alignment horizontal="center" vertical="center" wrapText="1"/>
    </xf>
    <xf numFmtId="0" fontId="33" fillId="0" borderId="36" xfId="0" applyFont="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33" fillId="0" borderId="38" xfId="0" applyFont="1" applyBorder="1" applyAlignment="1" applyProtection="1">
      <alignment horizontal="center" vertical="center" wrapText="1"/>
    </xf>
    <xf numFmtId="0" fontId="34" fillId="7" borderId="39" xfId="0" applyFont="1" applyFill="1" applyBorder="1" applyAlignment="1" applyProtection="1">
      <alignment horizontal="center" vertical="center" wrapText="1"/>
    </xf>
    <xf numFmtId="0" fontId="35" fillId="0" borderId="40" xfId="0" applyFont="1" applyBorder="1" applyAlignment="1" applyProtection="1">
      <alignment horizontal="center" vertical="center" wrapText="1"/>
    </xf>
    <xf numFmtId="0" fontId="10" fillId="0" borderId="0" xfId="0" applyFont="1" applyProtection="1"/>
    <xf numFmtId="0" fontId="34" fillId="0" borderId="0"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11" fillId="0" borderId="0" xfId="0" applyFont="1" applyProtection="1"/>
    <xf numFmtId="0" fontId="11" fillId="0" borderId="41" xfId="0" applyFont="1" applyBorder="1" applyProtection="1"/>
    <xf numFmtId="0" fontId="10" fillId="0" borderId="41" xfId="0" applyFont="1" applyBorder="1" applyProtection="1"/>
    <xf numFmtId="0" fontId="14" fillId="7" borderId="9" xfId="0" applyFont="1" applyFill="1" applyBorder="1" applyAlignment="1" applyProtection="1">
      <alignment horizontal="center" vertical="center"/>
    </xf>
    <xf numFmtId="0" fontId="17" fillId="7" borderId="9" xfId="0" applyFont="1" applyFill="1" applyBorder="1" applyAlignment="1" applyProtection="1">
      <alignment horizontal="center" vertical="center"/>
    </xf>
    <xf numFmtId="0" fontId="4" fillId="0" borderId="143" xfId="0" applyFont="1" applyFill="1" applyBorder="1" applyAlignment="1" applyProtection="1">
      <alignment vertical="center" wrapText="1"/>
    </xf>
    <xf numFmtId="0" fontId="4" fillId="0" borderId="143" xfId="0" applyFont="1" applyBorder="1" applyAlignment="1" applyProtection="1">
      <alignment vertical="center" wrapText="1"/>
    </xf>
    <xf numFmtId="0" fontId="0" fillId="0" borderId="44" xfId="0" applyBorder="1" applyAlignment="1">
      <alignment horizontal="center"/>
    </xf>
    <xf numFmtId="0" fontId="46" fillId="0" borderId="44" xfId="0" applyFont="1" applyBorder="1" applyAlignment="1">
      <alignment horizontal="center" vertical="center"/>
    </xf>
    <xf numFmtId="0" fontId="47" fillId="0" borderId="44" xfId="0" applyFont="1" applyBorder="1" applyAlignment="1">
      <alignment horizontal="center" vertical="center"/>
    </xf>
    <xf numFmtId="0" fontId="48" fillId="0" borderId="44" xfId="0" applyFont="1" applyBorder="1" applyAlignment="1">
      <alignment horizontal="center" vertical="center"/>
    </xf>
    <xf numFmtId="0" fontId="49" fillId="0" borderId="44" xfId="0" applyFont="1" applyBorder="1" applyAlignment="1">
      <alignment horizontal="center" vertical="center"/>
    </xf>
    <xf numFmtId="0" fontId="46" fillId="0" borderId="44" xfId="0" applyFont="1" applyBorder="1" applyAlignment="1">
      <alignment horizontal="center" vertical="center" wrapText="1"/>
    </xf>
    <xf numFmtId="0" fontId="47" fillId="0" borderId="44" xfId="0" applyFont="1" applyBorder="1" applyAlignment="1">
      <alignment horizontal="center" vertical="center" wrapText="1"/>
    </xf>
    <xf numFmtId="0" fontId="48" fillId="0" borderId="44" xfId="0" applyFont="1" applyBorder="1" applyAlignment="1">
      <alignment horizontal="center" vertical="center" wrapText="1"/>
    </xf>
    <xf numFmtId="0" fontId="1"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14" fontId="1" fillId="0" borderId="5"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0" fillId="0" borderId="146" xfId="0" applyFont="1" applyBorder="1" applyProtection="1"/>
    <xf numFmtId="0" fontId="0" fillId="0" borderId="44" xfId="0" applyBorder="1" applyAlignment="1">
      <alignment horizontal="center" vertical="center"/>
    </xf>
    <xf numFmtId="0" fontId="1" fillId="0" borderId="5" xfId="0" applyNumberFormat="1" applyFont="1" applyBorder="1" applyAlignment="1" applyProtection="1">
      <alignment horizontal="center" vertical="center"/>
    </xf>
    <xf numFmtId="0" fontId="33" fillId="0" borderId="147"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31" fillId="0" borderId="149" xfId="0" applyFont="1" applyBorder="1" applyAlignment="1">
      <alignment horizontal="center" vertical="center" wrapText="1"/>
    </xf>
    <xf numFmtId="0" fontId="31" fillId="0" borderId="150" xfId="0" applyFont="1" applyBorder="1" applyAlignment="1">
      <alignment horizontal="center" vertical="center" wrapText="1"/>
    </xf>
    <xf numFmtId="0" fontId="31" fillId="0" borderId="153" xfId="0" applyFont="1" applyBorder="1" applyAlignment="1">
      <alignment horizontal="center" vertical="center" wrapText="1"/>
    </xf>
    <xf numFmtId="0" fontId="23" fillId="7" borderId="155" xfId="0" applyFont="1" applyFill="1" applyBorder="1" applyAlignment="1">
      <alignment horizontal="center" vertical="center"/>
    </xf>
    <xf numFmtId="0" fontId="17" fillId="7" borderId="155" xfId="0" applyFont="1" applyFill="1" applyBorder="1" applyAlignment="1">
      <alignment horizontal="center" vertical="center"/>
    </xf>
    <xf numFmtId="2" fontId="23" fillId="7" borderId="155" xfId="0" applyNumberFormat="1" applyFont="1" applyFill="1" applyBorder="1" applyAlignment="1">
      <alignment horizontal="center" vertical="center"/>
    </xf>
    <xf numFmtId="0" fontId="23" fillId="7" borderId="155" xfId="0" applyFont="1" applyFill="1" applyBorder="1" applyAlignment="1">
      <alignment horizontal="center" vertical="center" wrapText="1"/>
    </xf>
    <xf numFmtId="0" fontId="22" fillId="6" borderId="156" xfId="0" applyFont="1" applyFill="1" applyBorder="1" applyAlignment="1" applyProtection="1">
      <alignment horizontal="center" vertical="center" wrapText="1"/>
    </xf>
    <xf numFmtId="0" fontId="24" fillId="6" borderId="156" xfId="0" applyFont="1" applyFill="1" applyBorder="1" applyAlignment="1" applyProtection="1">
      <alignment horizontal="center" vertical="center" wrapText="1"/>
    </xf>
    <xf numFmtId="2" fontId="22" fillId="6" borderId="156" xfId="0" applyNumberFormat="1" applyFont="1" applyFill="1" applyBorder="1" applyAlignment="1" applyProtection="1">
      <alignment horizontal="center" vertical="center" wrapText="1"/>
    </xf>
    <xf numFmtId="0" fontId="0" fillId="0" borderId="155" xfId="0" applyBorder="1" applyAlignment="1" applyProtection="1">
      <alignment horizontal="center" vertical="center"/>
      <protection locked="0"/>
    </xf>
    <xf numFmtId="0" fontId="27" fillId="6" borderId="156" xfId="0" applyFont="1" applyFill="1" applyBorder="1" applyAlignment="1" applyProtection="1">
      <alignment horizontal="center" vertical="center" wrapText="1"/>
    </xf>
    <xf numFmtId="2" fontId="28" fillId="6" borderId="156" xfId="0" applyNumberFormat="1" applyFont="1" applyFill="1" applyBorder="1" applyAlignment="1" applyProtection="1">
      <alignment horizontal="center" vertical="center" wrapText="1"/>
    </xf>
    <xf numFmtId="0" fontId="22" fillId="6" borderId="154" xfId="0" applyFont="1" applyFill="1" applyBorder="1" applyAlignment="1" applyProtection="1">
      <alignment horizontal="center" vertical="center" wrapText="1"/>
    </xf>
    <xf numFmtId="0" fontId="0" fillId="0" borderId="176" xfId="0" applyBorder="1" applyAlignment="1" applyProtection="1">
      <alignment horizontal="center" vertical="center"/>
      <protection locked="0"/>
    </xf>
    <xf numFmtId="0" fontId="20" fillId="7" borderId="176" xfId="0" applyFont="1" applyFill="1" applyBorder="1" applyAlignment="1">
      <alignment horizontal="center" vertical="center"/>
    </xf>
    <xf numFmtId="0" fontId="17" fillId="7" borderId="176" xfId="0" applyFont="1" applyFill="1" applyBorder="1" applyAlignment="1">
      <alignment horizontal="center" vertical="center"/>
    </xf>
    <xf numFmtId="0" fontId="18" fillId="6" borderId="179" xfId="0" applyFont="1" applyFill="1" applyBorder="1" applyAlignment="1" applyProtection="1">
      <alignment horizontal="center" vertical="center" wrapText="1"/>
    </xf>
    <xf numFmtId="0" fontId="16" fillId="6" borderId="179" xfId="0" applyFont="1" applyFill="1" applyBorder="1" applyAlignment="1" applyProtection="1">
      <alignment horizontal="center" vertical="center" wrapText="1"/>
    </xf>
    <xf numFmtId="0" fontId="0" fillId="0" borderId="192" xfId="0" applyBorder="1" applyAlignment="1" applyProtection="1">
      <alignment horizontal="center" vertical="center"/>
      <protection locked="0"/>
    </xf>
    <xf numFmtId="0" fontId="14" fillId="7" borderId="192" xfId="0" applyFont="1" applyFill="1" applyBorder="1" applyAlignment="1">
      <alignment horizontal="center" vertical="center"/>
    </xf>
    <xf numFmtId="0" fontId="17" fillId="7" borderId="192" xfId="0" applyFont="1" applyFill="1" applyBorder="1" applyAlignment="1">
      <alignment horizontal="center" vertical="center"/>
    </xf>
    <xf numFmtId="0" fontId="13" fillId="6" borderId="196" xfId="0" applyFont="1" applyFill="1" applyBorder="1" applyAlignment="1" applyProtection="1">
      <alignment horizontal="center" vertical="center" wrapText="1"/>
    </xf>
    <xf numFmtId="0" fontId="16" fillId="6" borderId="196" xfId="0" applyFont="1" applyFill="1" applyBorder="1" applyAlignment="1" applyProtection="1">
      <alignment horizontal="center" vertical="center" wrapText="1"/>
    </xf>
    <xf numFmtId="0" fontId="14" fillId="7" borderId="192" xfId="0" applyFont="1" applyFill="1" applyBorder="1" applyAlignment="1" applyProtection="1">
      <alignment horizontal="center" vertical="center"/>
    </xf>
    <xf numFmtId="0" fontId="17" fillId="7" borderId="192" xfId="0" applyFont="1" applyFill="1" applyBorder="1" applyAlignment="1" applyProtection="1">
      <alignment horizontal="center" vertical="center"/>
    </xf>
    <xf numFmtId="0" fontId="10" fillId="5" borderId="202" xfId="0" applyFont="1" applyFill="1" applyBorder="1" applyAlignment="1" applyProtection="1">
      <alignment wrapText="1"/>
    </xf>
    <xf numFmtId="0" fontId="2" fillId="0" borderId="203" xfId="0" applyFont="1" applyBorder="1" applyAlignment="1" applyProtection="1">
      <alignment horizontal="center" vertical="center" wrapText="1"/>
    </xf>
    <xf numFmtId="0" fontId="2" fillId="0" borderId="203" xfId="0" applyFont="1" applyBorder="1" applyAlignment="1" applyProtection="1">
      <alignment horizontal="center" wrapText="1"/>
    </xf>
    <xf numFmtId="0" fontId="10" fillId="5" borderId="203" xfId="0" applyFont="1" applyFill="1" applyBorder="1" applyAlignment="1" applyProtection="1">
      <alignment wrapText="1"/>
    </xf>
    <xf numFmtId="0" fontId="13" fillId="6" borderId="203" xfId="0" applyFont="1" applyFill="1" applyBorder="1" applyAlignment="1" applyProtection="1">
      <alignment horizontal="center" vertical="center" wrapText="1"/>
    </xf>
    <xf numFmtId="0" fontId="16" fillId="6" borderId="203" xfId="0" applyFont="1" applyFill="1" applyBorder="1" applyAlignment="1" applyProtection="1">
      <alignment horizontal="center" vertical="center" wrapText="1"/>
    </xf>
    <xf numFmtId="0" fontId="11" fillId="5" borderId="204" xfId="0" applyFont="1" applyFill="1" applyBorder="1" applyAlignment="1" applyProtection="1">
      <alignment horizontal="center" vertical="center" wrapText="1"/>
    </xf>
    <xf numFmtId="0" fontId="11" fillId="5" borderId="191" xfId="0" applyFont="1" applyFill="1" applyBorder="1" applyAlignment="1" applyProtection="1">
      <alignment wrapText="1"/>
    </xf>
    <xf numFmtId="0" fontId="1" fillId="0" borderId="2" xfId="0" applyNumberFormat="1" applyFont="1" applyBorder="1" applyAlignment="1" applyProtection="1">
      <alignment horizontal="center" vertical="center"/>
    </xf>
    <xf numFmtId="0" fontId="2" fillId="0" borderId="196" xfId="0" applyFont="1" applyBorder="1" applyAlignment="1" applyProtection="1">
      <alignment horizontal="center" vertical="center" wrapText="1"/>
    </xf>
    <xf numFmtId="0" fontId="2" fillId="0" borderId="195" xfId="0" applyFont="1" applyBorder="1" applyAlignment="1" applyProtection="1">
      <alignment horizontal="center" vertical="center" wrapText="1"/>
    </xf>
    <xf numFmtId="0" fontId="2" fillId="0" borderId="197" xfId="0" applyFont="1" applyBorder="1" applyAlignment="1" applyProtection="1">
      <alignment horizontal="center" vertical="center" wrapText="1"/>
    </xf>
    <xf numFmtId="0" fontId="2" fillId="0" borderId="183" xfId="0" applyFont="1" applyBorder="1" applyAlignment="1" applyProtection="1">
      <alignment horizontal="center" vertical="center" wrapText="1"/>
    </xf>
    <xf numFmtId="0" fontId="2" fillId="0" borderId="184" xfId="0" applyFont="1" applyBorder="1" applyAlignment="1" applyProtection="1">
      <alignment horizontal="center" vertical="center" wrapText="1"/>
    </xf>
    <xf numFmtId="0" fontId="2" fillId="0" borderId="186" xfId="0" applyFont="1" applyBorder="1" applyAlignment="1" applyProtection="1">
      <alignment horizontal="center" vertical="center" wrapText="1"/>
    </xf>
    <xf numFmtId="0" fontId="2" fillId="0" borderId="187" xfId="0" applyFont="1" applyBorder="1" applyAlignment="1" applyProtection="1">
      <alignment horizontal="center" vertical="center" wrapText="1"/>
    </xf>
    <xf numFmtId="0" fontId="2" fillId="0" borderId="180" xfId="0" applyFont="1" applyBorder="1" applyAlignment="1" applyProtection="1">
      <alignment horizontal="center" vertical="center" wrapText="1"/>
    </xf>
    <xf numFmtId="0" fontId="2" fillId="0" borderId="177" xfId="0" applyFont="1" applyBorder="1" applyAlignment="1" applyProtection="1">
      <alignment horizontal="center" vertical="center" wrapText="1"/>
    </xf>
    <xf numFmtId="0" fontId="2" fillId="0" borderId="178" xfId="0" applyFont="1" applyBorder="1" applyAlignment="1" applyProtection="1">
      <alignment horizontal="center" vertical="center" wrapText="1"/>
    </xf>
    <xf numFmtId="0" fontId="2" fillId="0" borderId="158" xfId="0" applyFont="1" applyBorder="1" applyAlignment="1" applyProtection="1">
      <alignment horizontal="center" vertical="center" wrapText="1"/>
    </xf>
    <xf numFmtId="0" fontId="2" fillId="0" borderId="159" xfId="0" applyFont="1" applyBorder="1" applyAlignment="1" applyProtection="1">
      <alignment horizontal="center" vertical="center" wrapText="1"/>
    </xf>
    <xf numFmtId="0" fontId="2" fillId="0" borderId="165" xfId="0" applyFont="1" applyBorder="1" applyAlignment="1" applyProtection="1">
      <alignment horizontal="center" vertical="center" wrapText="1"/>
    </xf>
    <xf numFmtId="0" fontId="2" fillId="0" borderId="168" xfId="0" applyFont="1" applyBorder="1" applyAlignment="1" applyProtection="1">
      <alignment horizontal="center" vertical="center" wrapText="1"/>
    </xf>
    <xf numFmtId="0" fontId="2" fillId="0" borderId="166" xfId="0" applyFont="1" applyBorder="1" applyAlignment="1" applyProtection="1">
      <alignment horizontal="center" vertical="center" wrapText="1"/>
    </xf>
    <xf numFmtId="0" fontId="2" fillId="0" borderId="167" xfId="0" applyFont="1" applyBorder="1" applyAlignment="1" applyProtection="1">
      <alignment horizontal="center" vertical="center" wrapText="1"/>
    </xf>
    <xf numFmtId="0" fontId="2" fillId="0" borderId="160" xfId="0" applyFont="1" applyBorder="1" applyAlignment="1" applyProtection="1">
      <alignment horizontal="center" vertical="center" wrapText="1"/>
    </xf>
    <xf numFmtId="0" fontId="2" fillId="0" borderId="161" xfId="0" applyFont="1" applyBorder="1" applyAlignment="1" applyProtection="1">
      <alignment horizontal="center" vertical="center" wrapText="1"/>
    </xf>
    <xf numFmtId="0" fontId="2" fillId="0" borderId="169" xfId="0" applyFont="1" applyBorder="1" applyAlignment="1" applyProtection="1">
      <alignment horizontal="center" vertical="center" wrapText="1"/>
    </xf>
    <xf numFmtId="0" fontId="2" fillId="0" borderId="148" xfId="0" applyFont="1" applyBorder="1" applyAlignment="1" applyProtection="1">
      <alignment horizontal="center" vertical="center" wrapText="1"/>
    </xf>
    <xf numFmtId="0" fontId="2" fillId="0" borderId="151" xfId="0" applyFont="1" applyBorder="1" applyAlignment="1" applyProtection="1">
      <alignment horizontal="center" vertical="center" wrapText="1"/>
    </xf>
    <xf numFmtId="0" fontId="2" fillId="0" borderId="152" xfId="0" applyFont="1" applyBorder="1" applyAlignment="1" applyProtection="1">
      <alignment horizontal="center" vertical="center" wrapText="1"/>
    </xf>
    <xf numFmtId="0" fontId="4" fillId="0" borderId="143" xfId="0" applyFont="1" applyFill="1" applyBorder="1" applyAlignment="1" applyProtection="1">
      <alignment horizontal="center" vertical="center" wrapText="1"/>
    </xf>
    <xf numFmtId="0" fontId="0" fillId="0" borderId="5" xfId="0" applyBorder="1" applyAlignment="1" applyProtection="1">
      <alignment horizontal="center"/>
      <protection locked="0"/>
    </xf>
    <xf numFmtId="0" fontId="0" fillId="0" borderId="0" xfId="0" applyAlignment="1">
      <alignment horizontal="center"/>
    </xf>
    <xf numFmtId="0" fontId="4" fillId="0" borderId="143" xfId="0" applyFont="1" applyBorder="1" applyAlignment="1" applyProtection="1">
      <alignment horizontal="center" vertical="center" wrapText="1"/>
    </xf>
    <xf numFmtId="14" fontId="6" fillId="0" borderId="3" xfId="0" applyNumberFormat="1" applyFont="1" applyBorder="1" applyAlignment="1" applyProtection="1">
      <alignment horizontal="center" vertical="center" wrapText="1"/>
      <protection locked="0"/>
    </xf>
    <xf numFmtId="14" fontId="6" fillId="0" borderId="5"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7"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xf>
    <xf numFmtId="0" fontId="1" fillId="0" borderId="5"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7" fillId="0" borderId="4" xfId="0" applyFont="1" applyBorder="1" applyAlignment="1" applyProtection="1">
      <alignment horizontal="center" vertical="center" wrapText="1"/>
      <protection locked="0"/>
    </xf>
    <xf numFmtId="0" fontId="1" fillId="0" borderId="207" xfId="0" applyFont="1" applyBorder="1" applyAlignment="1" applyProtection="1">
      <alignment horizontal="center" vertical="center"/>
      <protection locked="0"/>
    </xf>
    <xf numFmtId="0" fontId="7" fillId="0" borderId="207" xfId="0" applyFont="1" applyBorder="1" applyAlignment="1" applyProtection="1">
      <alignment horizontal="center" vertical="center"/>
      <protection locked="0"/>
    </xf>
    <xf numFmtId="0" fontId="7" fillId="0" borderId="208" xfId="0" applyFont="1" applyBorder="1" applyAlignment="1" applyProtection="1">
      <alignment horizontal="center" vertical="center"/>
      <protection locked="0"/>
    </xf>
    <xf numFmtId="0" fontId="1" fillId="0" borderId="209" xfId="0" applyFont="1" applyBorder="1" applyAlignment="1" applyProtection="1">
      <alignment horizontal="center" vertical="center"/>
      <protection locked="0"/>
    </xf>
    <xf numFmtId="0" fontId="7" fillId="0" borderId="209" xfId="0" applyFont="1" applyBorder="1" applyAlignment="1" applyProtection="1">
      <alignment horizontal="center" vertical="center"/>
      <protection locked="0"/>
    </xf>
    <xf numFmtId="0" fontId="7" fillId="0" borderId="210" xfId="0" applyFont="1" applyBorder="1" applyAlignment="1" applyProtection="1">
      <alignment horizontal="center" vertical="center"/>
      <protection locked="0"/>
    </xf>
    <xf numFmtId="0" fontId="4" fillId="0" borderId="211" xfId="0" applyFont="1" applyBorder="1" applyAlignment="1" applyProtection="1">
      <alignment horizontal="center" vertical="center" wrapText="1"/>
    </xf>
    <xf numFmtId="0" fontId="7" fillId="0" borderId="2" xfId="0" applyFont="1" applyBorder="1" applyAlignment="1" applyProtection="1">
      <alignment horizontal="center" vertical="center" wrapText="1"/>
      <protection locked="0"/>
    </xf>
    <xf numFmtId="0" fontId="7" fillId="0" borderId="208" xfId="0" applyFont="1" applyBorder="1" applyAlignment="1" applyProtection="1">
      <alignment horizontal="center" vertical="center" wrapText="1"/>
      <protection locked="0"/>
    </xf>
    <xf numFmtId="0" fontId="0" fillId="7" borderId="44" xfId="0" applyFont="1" applyFill="1" applyBorder="1" applyAlignment="1">
      <alignment horizontal="center" vertical="center" wrapText="1"/>
    </xf>
    <xf numFmtId="14" fontId="8" fillId="12" borderId="38" xfId="0" applyNumberFormat="1" applyFont="1" applyFill="1" applyBorder="1" applyAlignment="1" applyProtection="1">
      <alignment horizontal="left" vertical="center" wrapText="1"/>
    </xf>
    <xf numFmtId="0" fontId="22" fillId="6" borderId="216" xfId="0" applyFont="1" applyFill="1" applyBorder="1" applyAlignment="1" applyProtection="1">
      <alignment horizontal="left" wrapText="1"/>
    </xf>
    <xf numFmtId="0" fontId="22" fillId="6" borderId="217" xfId="0" applyFont="1" applyFill="1" applyBorder="1" applyAlignment="1" applyProtection="1">
      <alignment horizontal="left" wrapText="1"/>
    </xf>
    <xf numFmtId="0" fontId="22" fillId="6" borderId="216" xfId="0" applyFont="1" applyFill="1" applyBorder="1" applyAlignment="1" applyProtection="1">
      <alignment horizontal="left" vertical="center" wrapText="1"/>
    </xf>
    <xf numFmtId="0" fontId="22" fillId="6" borderId="216" xfId="0" applyFont="1" applyFill="1" applyBorder="1" applyAlignment="1" applyProtection="1">
      <alignment horizontal="left" vertical="top" wrapText="1"/>
    </xf>
    <xf numFmtId="0" fontId="18" fillId="6" borderId="188" xfId="0" applyFont="1" applyFill="1" applyBorder="1" applyAlignment="1" applyProtection="1">
      <alignment horizontal="left" vertical="center" wrapText="1"/>
    </xf>
    <xf numFmtId="0" fontId="18" fillId="6" borderId="220" xfId="0" applyFont="1" applyFill="1" applyBorder="1" applyAlignment="1" applyProtection="1">
      <alignment vertical="top" wrapText="1"/>
    </xf>
    <xf numFmtId="0" fontId="13" fillId="6" borderId="221" xfId="0" applyFont="1" applyFill="1" applyBorder="1" applyAlignment="1" applyProtection="1">
      <alignment vertical="top" wrapText="1"/>
    </xf>
    <xf numFmtId="0" fontId="13" fillId="6" borderId="221" xfId="0" applyFont="1" applyFill="1" applyBorder="1" applyAlignment="1" applyProtection="1">
      <alignment horizontal="left" vertical="center" wrapText="1" readingOrder="1"/>
    </xf>
    <xf numFmtId="0" fontId="13" fillId="6" borderId="225" xfId="0" applyFont="1" applyFill="1" applyBorder="1" applyAlignment="1" applyProtection="1">
      <alignment horizontal="left" wrapText="1"/>
    </xf>
    <xf numFmtId="0" fontId="35" fillId="0" borderId="37" xfId="0" applyFont="1" applyBorder="1" applyAlignment="1" applyProtection="1">
      <alignment vertical="top" wrapText="1"/>
    </xf>
    <xf numFmtId="14" fontId="4" fillId="0" borderId="227" xfId="0" applyNumberFormat="1" applyFont="1" applyBorder="1" applyAlignment="1" applyProtection="1">
      <alignment horizontal="center" vertical="center" wrapText="1"/>
    </xf>
    <xf numFmtId="14" fontId="8" fillId="3" borderId="223" xfId="0" applyNumberFormat="1"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14" fontId="8" fillId="8" borderId="189" xfId="0" applyNumberFormat="1" applyFont="1" applyFill="1" applyBorder="1" applyAlignment="1" applyProtection="1">
      <alignment horizontal="center" vertical="center" wrapText="1"/>
    </xf>
    <xf numFmtId="14" fontId="8" fillId="10" borderId="162" xfId="0" applyNumberFormat="1" applyFont="1" applyFill="1" applyBorder="1" applyAlignment="1" applyProtection="1">
      <alignment horizontal="center" vertical="center" wrapText="1"/>
    </xf>
    <xf numFmtId="0" fontId="11" fillId="0" borderId="164" xfId="0" applyFont="1" applyBorder="1" applyAlignment="1" applyProtection="1">
      <alignment horizontal="center" vertical="center" wrapText="1"/>
    </xf>
    <xf numFmtId="0" fontId="11" fillId="0" borderId="157" xfId="0" applyFont="1" applyBorder="1" applyAlignment="1" applyProtection="1">
      <alignment horizontal="center" vertical="center" wrapText="1"/>
    </xf>
    <xf numFmtId="14" fontId="8" fillId="10" borderId="0" xfId="0" applyNumberFormat="1" applyFont="1" applyFill="1" applyBorder="1" applyAlignment="1" applyProtection="1">
      <alignment horizontal="center" vertical="center" wrapText="1"/>
    </xf>
    <xf numFmtId="0" fontId="62" fillId="0" borderId="146" xfId="0" applyFont="1" applyBorder="1" applyProtection="1"/>
    <xf numFmtId="0" fontId="10" fillId="0" borderId="144" xfId="0" applyFont="1" applyBorder="1" applyAlignment="1">
      <alignment horizontal="center"/>
    </xf>
    <xf numFmtId="0" fontId="10" fillId="0" borderId="145" xfId="0" applyFont="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234" xfId="0" applyBorder="1"/>
    <xf numFmtId="0" fontId="40" fillId="31" borderId="42" xfId="0" applyFont="1" applyFill="1" applyBorder="1" applyAlignment="1">
      <alignment horizontal="center" vertical="center" wrapText="1"/>
    </xf>
    <xf numFmtId="0" fontId="41" fillId="31" borderId="43" xfId="0" applyFont="1" applyFill="1" applyBorder="1" applyAlignment="1">
      <alignment horizontal="center" vertical="center" wrapText="1"/>
    </xf>
    <xf numFmtId="0" fontId="2" fillId="0" borderId="7" xfId="0" applyFont="1" applyBorder="1" applyAlignment="1" applyProtection="1">
      <alignment vertical="center" textRotation="90" wrapText="1" readingOrder="1"/>
    </xf>
    <xf numFmtId="0" fontId="3" fillId="0" borderId="142" xfId="0" applyFont="1" applyFill="1" applyBorder="1" applyAlignment="1" applyProtection="1">
      <alignment vertical="center" wrapText="1"/>
    </xf>
    <xf numFmtId="0" fontId="2" fillId="3" borderId="226" xfId="0" applyFont="1" applyFill="1" applyBorder="1" applyAlignment="1" applyProtection="1">
      <alignment horizontal="center" vertical="center" textRotation="90" wrapText="1" readingOrder="1"/>
      <protection locked="0"/>
    </xf>
    <xf numFmtId="14" fontId="8" fillId="3" borderId="226" xfId="0" applyNumberFormat="1" applyFont="1" applyFill="1" applyBorder="1" applyAlignment="1" applyProtection="1">
      <alignment horizontal="center" vertical="center" wrapText="1"/>
      <protection locked="0"/>
    </xf>
    <xf numFmtId="0" fontId="0" fillId="4" borderId="0" xfId="0" applyFill="1" applyAlignment="1" applyProtection="1">
      <alignment horizontal="center" vertical="center"/>
      <protection locked="0"/>
    </xf>
    <xf numFmtId="0" fontId="0" fillId="0" borderId="0" xfId="0" applyProtection="1">
      <protection locked="0"/>
    </xf>
    <xf numFmtId="0" fontId="2" fillId="3" borderId="201" xfId="0" applyFont="1" applyFill="1" applyBorder="1" applyAlignment="1" applyProtection="1">
      <alignment horizontal="center" vertical="center" textRotation="90" wrapText="1" readingOrder="1"/>
      <protection locked="0"/>
    </xf>
    <xf numFmtId="14" fontId="8" fillId="3" borderId="223" xfId="0" applyNumberFormat="1" applyFont="1" applyFill="1" applyBorder="1" applyAlignment="1" applyProtection="1">
      <alignment horizontal="center" vertical="center" wrapText="1"/>
      <protection locked="0"/>
    </xf>
    <xf numFmtId="0" fontId="0" fillId="4" borderId="199"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92" xfId="0" applyFill="1" applyBorder="1" applyAlignment="1" applyProtection="1">
      <alignment horizontal="center" vertical="center"/>
      <protection locked="0"/>
    </xf>
    <xf numFmtId="0" fontId="2" fillId="8" borderId="189" xfId="0" applyFont="1" applyFill="1" applyBorder="1" applyAlignment="1" applyProtection="1">
      <alignment horizontal="center" vertical="center" textRotation="90" wrapText="1" readingOrder="1"/>
      <protection locked="0"/>
    </xf>
    <xf numFmtId="14" fontId="8" fillId="8" borderId="189" xfId="0" applyNumberFormat="1" applyFont="1" applyFill="1" applyBorder="1" applyAlignment="1" applyProtection="1">
      <alignment horizontal="center" vertical="center" wrapText="1"/>
      <protection locked="0"/>
    </xf>
    <xf numFmtId="0" fontId="0" fillId="9" borderId="0" xfId="0" applyFill="1" applyAlignment="1" applyProtection="1">
      <alignment horizontal="center" vertical="center"/>
      <protection locked="0"/>
    </xf>
    <xf numFmtId="0" fontId="2" fillId="8" borderId="218" xfId="0" applyFont="1" applyFill="1" applyBorder="1" applyAlignment="1" applyProtection="1">
      <alignment horizontal="center" vertical="center" textRotation="90" wrapText="1" readingOrder="1"/>
      <protection locked="0"/>
    </xf>
    <xf numFmtId="0" fontId="0" fillId="9" borderId="176"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2" fillId="10" borderId="162" xfId="0" applyFont="1" applyFill="1" applyBorder="1" applyAlignment="1" applyProtection="1">
      <alignment horizontal="center" vertical="center" textRotation="90" wrapText="1" readingOrder="1"/>
      <protection locked="0"/>
    </xf>
    <xf numFmtId="14" fontId="8" fillId="10" borderId="162" xfId="0" applyNumberFormat="1" applyFont="1" applyFill="1" applyBorder="1" applyAlignment="1" applyProtection="1">
      <alignment horizontal="center" vertical="center" wrapText="1"/>
      <protection locked="0"/>
    </xf>
    <xf numFmtId="0" fontId="0" fillId="11" borderId="175" xfId="0" applyFill="1" applyBorder="1" applyAlignment="1" applyProtection="1">
      <alignment horizontal="center" vertical="center"/>
      <protection locked="0"/>
    </xf>
    <xf numFmtId="0" fontId="0" fillId="11" borderId="0" xfId="0" applyFill="1" applyAlignment="1" applyProtection="1">
      <alignment horizontal="center" vertical="center"/>
      <protection locked="0"/>
    </xf>
    <xf numFmtId="0" fontId="2" fillId="10" borderId="215" xfId="0" applyFont="1" applyFill="1" applyBorder="1" applyAlignment="1" applyProtection="1">
      <alignment horizontal="center" vertical="center" textRotation="90" wrapText="1" readingOrder="1"/>
      <protection locked="0"/>
    </xf>
    <xf numFmtId="0" fontId="0" fillId="11" borderId="155" xfId="0" applyFill="1" applyBorder="1" applyAlignment="1" applyProtection="1">
      <alignment horizontal="center" vertical="center"/>
      <protection locked="0"/>
    </xf>
    <xf numFmtId="0" fontId="0" fillId="11" borderId="21" xfId="0" applyFill="1" applyBorder="1" applyAlignment="1" applyProtection="1">
      <alignment horizontal="center" vertical="center"/>
      <protection locked="0"/>
    </xf>
    <xf numFmtId="14" fontId="8" fillId="10" borderId="0" xfId="0" applyNumberFormat="1" applyFont="1" applyFill="1" applyBorder="1" applyAlignment="1" applyProtection="1">
      <alignment horizontal="center" vertical="center" wrapText="1"/>
      <protection locked="0"/>
    </xf>
    <xf numFmtId="0" fontId="2" fillId="12" borderId="38" xfId="0" applyFont="1" applyFill="1" applyBorder="1" applyAlignment="1" applyProtection="1">
      <alignment horizontal="center" vertical="center" textRotation="90" wrapText="1" readingOrder="1"/>
      <protection locked="0"/>
    </xf>
    <xf numFmtId="14" fontId="8" fillId="12" borderId="38" xfId="0" applyNumberFormat="1" applyFont="1" applyFill="1" applyBorder="1" applyAlignment="1" applyProtection="1">
      <alignment horizontal="left" vertical="center" wrapText="1"/>
      <protection locked="0"/>
    </xf>
    <xf numFmtId="0" fontId="0" fillId="2" borderId="170"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14" fontId="8" fillId="3" borderId="212" xfId="0" applyNumberFormat="1" applyFont="1" applyFill="1" applyBorder="1" applyAlignment="1" applyProtection="1">
      <alignment horizontal="left" vertical="center" wrapText="1"/>
    </xf>
    <xf numFmtId="0" fontId="51" fillId="0" borderId="61" xfId="0" applyFont="1" applyBorder="1" applyAlignment="1">
      <alignment horizontal="center" vertical="center" wrapText="1"/>
    </xf>
    <xf numFmtId="0" fontId="44" fillId="0" borderId="125" xfId="0" applyFont="1" applyBorder="1" applyAlignment="1">
      <alignment horizontal="center" vertical="center" wrapText="1"/>
    </xf>
    <xf numFmtId="0" fontId="50" fillId="0" borderId="69" xfId="0" applyFont="1" applyBorder="1" applyAlignment="1">
      <alignment horizontal="center" vertical="center" wrapText="1"/>
    </xf>
    <xf numFmtId="0" fontId="50" fillId="14" borderId="64" xfId="0" applyFont="1" applyFill="1" applyBorder="1" applyAlignment="1">
      <alignment horizontal="center" vertical="center" wrapText="1"/>
    </xf>
    <xf numFmtId="0" fontId="50" fillId="15" borderId="69" xfId="0" applyFont="1" applyFill="1" applyBorder="1" applyAlignment="1">
      <alignment horizontal="center" vertical="center" wrapText="1"/>
    </xf>
    <xf numFmtId="0" fontId="50" fillId="16" borderId="69" xfId="0" applyFont="1" applyFill="1" applyBorder="1" applyAlignment="1">
      <alignment horizontal="center" vertical="center" wrapText="1"/>
    </xf>
    <xf numFmtId="0" fontId="50" fillId="0" borderId="62" xfId="0" applyFont="1" applyBorder="1" applyAlignment="1">
      <alignment horizontal="center" vertical="center" wrapText="1"/>
    </xf>
    <xf numFmtId="0" fontId="43" fillId="21" borderId="102" xfId="0" applyFont="1" applyFill="1" applyBorder="1" applyAlignment="1">
      <alignment horizontal="center" vertical="center" wrapText="1"/>
    </xf>
    <xf numFmtId="0" fontId="1" fillId="0" borderId="44" xfId="0" applyFont="1" applyBorder="1" applyAlignment="1">
      <alignment horizontal="center" vertical="center"/>
    </xf>
    <xf numFmtId="0" fontId="41" fillId="0" borderId="42" xfId="0" applyFont="1" applyBorder="1" applyAlignment="1">
      <alignment horizontal="center" vertical="center" wrapText="1"/>
    </xf>
    <xf numFmtId="0" fontId="65" fillId="0" borderId="236" xfId="0" applyFont="1" applyBorder="1" applyAlignment="1">
      <alignment horizontal="center" wrapText="1"/>
    </xf>
    <xf numFmtId="0" fontId="42" fillId="0" borderId="234" xfId="0" applyFont="1" applyBorder="1" applyAlignment="1">
      <alignment horizontal="center" wrapText="1"/>
    </xf>
    <xf numFmtId="0" fontId="42" fillId="0" borderId="237" xfId="0" applyFont="1" applyBorder="1" applyAlignment="1">
      <alignment horizontal="center" wrapText="1"/>
    </xf>
    <xf numFmtId="0" fontId="42" fillId="0" borderId="233" xfId="0" applyFont="1" applyBorder="1" applyAlignment="1">
      <alignment horizontal="center" wrapText="1"/>
    </xf>
    <xf numFmtId="0" fontId="42" fillId="0" borderId="0" xfId="0" applyFont="1" applyBorder="1" applyAlignment="1">
      <alignment horizontal="center" wrapText="1"/>
    </xf>
    <xf numFmtId="0" fontId="42" fillId="0" borderId="238" xfId="0" applyFont="1" applyBorder="1" applyAlignment="1">
      <alignment horizontal="center" wrapText="1"/>
    </xf>
    <xf numFmtId="0" fontId="42" fillId="0" borderId="239" xfId="0" applyFont="1" applyBorder="1" applyAlignment="1">
      <alignment horizontal="center" wrapText="1"/>
    </xf>
    <xf numFmtId="0" fontId="42" fillId="0" borderId="235" xfId="0" applyFont="1" applyBorder="1" applyAlignment="1">
      <alignment horizontal="center" wrapText="1"/>
    </xf>
    <xf numFmtId="0" fontId="42" fillId="0" borderId="240" xfId="0" applyFont="1" applyBorder="1" applyAlignment="1">
      <alignment horizontal="center" wrapText="1"/>
    </xf>
    <xf numFmtId="0" fontId="50" fillId="14" borderId="69" xfId="0" applyFont="1" applyFill="1" applyBorder="1" applyAlignment="1">
      <alignment horizontal="center" vertical="center" wrapText="1"/>
    </xf>
    <xf numFmtId="0" fontId="50" fillId="0" borderId="60" xfId="0" applyFont="1" applyBorder="1" applyAlignment="1">
      <alignment horizontal="center" vertical="center" wrapText="1"/>
    </xf>
    <xf numFmtId="0" fontId="50" fillId="14" borderId="60" xfId="0" applyFont="1" applyFill="1" applyBorder="1" applyAlignment="1">
      <alignment horizontal="center" vertical="center" wrapText="1"/>
    </xf>
    <xf numFmtId="0" fontId="50" fillId="15" borderId="60" xfId="0" applyFont="1" applyFill="1" applyBorder="1" applyAlignment="1">
      <alignment horizontal="center" vertical="center" wrapText="1"/>
    </xf>
    <xf numFmtId="0" fontId="50" fillId="16" borderId="60" xfId="0" applyFont="1" applyFill="1" applyBorder="1" applyAlignment="1">
      <alignment horizontal="center" vertical="center" wrapText="1"/>
    </xf>
    <xf numFmtId="0" fontId="18" fillId="0" borderId="25" xfId="0" applyFont="1" applyBorder="1" applyAlignment="1" applyProtection="1">
      <alignment horizontal="center" vertical="center" textRotation="90" wrapText="1" readingOrder="1"/>
    </xf>
    <xf numFmtId="0" fontId="18" fillId="0" borderId="27" xfId="0" applyFont="1" applyBorder="1" applyAlignment="1" applyProtection="1">
      <alignment horizontal="center" vertical="center" textRotation="90" wrapText="1" readingOrder="1"/>
    </xf>
    <xf numFmtId="0" fontId="18" fillId="0" borderId="28" xfId="0" applyFont="1" applyBorder="1" applyAlignment="1" applyProtection="1">
      <alignment horizontal="center" vertical="center" textRotation="90" wrapText="1" readingOrder="1"/>
    </xf>
    <xf numFmtId="0" fontId="18" fillId="0" borderId="29" xfId="0" applyFont="1" applyBorder="1" applyAlignment="1" applyProtection="1">
      <alignment horizontal="center" vertical="center" textRotation="90" wrapText="1" readingOrder="1"/>
    </xf>
    <xf numFmtId="0" fontId="18" fillId="0" borderId="19" xfId="0" applyFont="1" applyBorder="1" applyAlignment="1" applyProtection="1">
      <alignment horizontal="center" vertical="center" textRotation="90" wrapText="1" readingOrder="1"/>
    </xf>
    <xf numFmtId="0" fontId="2" fillId="0" borderId="241" xfId="0" applyFont="1" applyBorder="1" applyAlignment="1" applyProtection="1">
      <alignment horizontal="center" vertical="center" textRotation="90" wrapText="1" readingOrder="1"/>
    </xf>
    <xf numFmtId="0" fontId="2" fillId="0" borderId="0" xfId="0" applyFont="1" applyBorder="1" applyAlignment="1" applyProtection="1">
      <alignment horizontal="center" vertical="center" textRotation="90" wrapText="1" readingOrder="1"/>
    </xf>
    <xf numFmtId="0" fontId="10" fillId="0" borderId="0" xfId="0" applyFont="1" applyBorder="1" applyAlignment="1">
      <alignment horizont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14" fontId="1" fillId="0" borderId="4"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0" fillId="0" borderId="8" xfId="0" applyFont="1" applyBorder="1" applyAlignment="1" applyProtection="1">
      <alignment horizontal="center" vertical="center" textRotation="90" wrapText="1" readingOrder="1"/>
    </xf>
    <xf numFmtId="0" fontId="18" fillId="0" borderId="10" xfId="0" applyFont="1" applyBorder="1" applyAlignment="1" applyProtection="1">
      <alignment horizontal="center" vertical="center" textRotation="90" wrapText="1" readingOrder="1"/>
    </xf>
    <xf numFmtId="0" fontId="18" fillId="0" borderId="11" xfId="0" applyFont="1" applyBorder="1" applyAlignment="1" applyProtection="1">
      <alignment horizontal="center" vertical="center" textRotation="90" wrapText="1" readingOrder="1"/>
    </xf>
    <xf numFmtId="0" fontId="18" fillId="0" borderId="12" xfId="0" applyFont="1" applyBorder="1" applyAlignment="1" applyProtection="1">
      <alignment horizontal="center" vertical="center" textRotation="90" wrapText="1" readingOrder="1"/>
    </xf>
    <xf numFmtId="0" fontId="18" fillId="0" borderId="18" xfId="0" applyFont="1" applyBorder="1" applyAlignment="1" applyProtection="1">
      <alignment horizontal="center" vertical="center" textRotation="90" wrapText="1" readingOrder="1"/>
    </xf>
    <xf numFmtId="0" fontId="11" fillId="7" borderId="172" xfId="0" applyFont="1" applyFill="1" applyBorder="1" applyAlignment="1" applyProtection="1">
      <alignment horizontal="center" vertical="center" wrapText="1"/>
    </xf>
    <xf numFmtId="0" fontId="11" fillId="7" borderId="173" xfId="0" applyFont="1" applyFill="1" applyBorder="1" applyAlignment="1" applyProtection="1">
      <alignment horizontal="center" vertical="center" wrapText="1"/>
    </xf>
    <xf numFmtId="0" fontId="11" fillId="7" borderId="174" xfId="0" applyFont="1" applyFill="1" applyBorder="1" applyAlignment="1" applyProtection="1">
      <alignment horizontal="center" vertical="center" wrapText="1"/>
    </xf>
    <xf numFmtId="0" fontId="11" fillId="0" borderId="193" xfId="0" applyFont="1" applyBorder="1" applyAlignment="1" applyProtection="1">
      <alignment horizontal="center" vertical="center" wrapText="1"/>
    </xf>
    <xf numFmtId="0" fontId="11" fillId="0" borderId="194" xfId="0" applyFont="1" applyBorder="1" applyAlignment="1" applyProtection="1">
      <alignment horizontal="center" vertical="center" wrapText="1"/>
    </xf>
    <xf numFmtId="0" fontId="12" fillId="6" borderId="194" xfId="0" applyFont="1" applyFill="1" applyBorder="1" applyAlignment="1" applyProtection="1">
      <alignment horizontal="center" vertical="center" wrapText="1"/>
    </xf>
    <xf numFmtId="0" fontId="19" fillId="6" borderId="219" xfId="0" applyFont="1" applyFill="1" applyBorder="1" applyAlignment="1" applyProtection="1">
      <alignment horizontal="center" vertical="center" wrapText="1"/>
    </xf>
    <xf numFmtId="0" fontId="19" fillId="6" borderId="230" xfId="0" applyFont="1" applyFill="1" applyBorder="1" applyAlignment="1" applyProtection="1">
      <alignment horizontal="center" vertical="center" wrapText="1"/>
    </xf>
    <xf numFmtId="0" fontId="21" fillId="6" borderId="214" xfId="0" applyFont="1" applyFill="1" applyBorder="1" applyAlignment="1" applyProtection="1">
      <alignment horizontal="center" vertical="center" wrapText="1"/>
    </xf>
    <xf numFmtId="0" fontId="21" fillId="6" borderId="213" xfId="0" applyFont="1" applyFill="1" applyBorder="1" applyAlignment="1" applyProtection="1">
      <alignment horizontal="center" vertical="center" wrapText="1"/>
    </xf>
    <xf numFmtId="0" fontId="25" fillId="6" borderId="214" xfId="0" applyFont="1" applyFill="1" applyBorder="1" applyAlignment="1" applyProtection="1">
      <alignment horizontal="center" vertical="center" wrapText="1"/>
    </xf>
    <xf numFmtId="0" fontId="11" fillId="0" borderId="182" xfId="0" applyFont="1" applyBorder="1" applyAlignment="1" applyProtection="1">
      <alignment horizontal="center" vertical="center" wrapText="1"/>
    </xf>
    <xf numFmtId="0" fontId="11" fillId="0" borderId="185" xfId="0" applyFont="1" applyBorder="1" applyAlignment="1" applyProtection="1">
      <alignment horizontal="center" vertical="center" wrapText="1"/>
    </xf>
    <xf numFmtId="0" fontId="11" fillId="0" borderId="231" xfId="0" applyFont="1" applyBorder="1" applyAlignment="1" applyProtection="1">
      <alignment horizontal="center" vertical="center" wrapText="1"/>
    </xf>
    <xf numFmtId="0" fontId="11" fillId="0" borderId="164" xfId="0" applyFont="1" applyBorder="1" applyAlignment="1" applyProtection="1">
      <alignment horizontal="center" vertical="center" wrapText="1"/>
    </xf>
    <xf numFmtId="0" fontId="11" fillId="0" borderId="157" xfId="0" applyFont="1" applyBorder="1" applyAlignment="1" applyProtection="1">
      <alignment horizontal="center" vertical="center" wrapText="1"/>
    </xf>
    <xf numFmtId="0" fontId="18" fillId="0" borderId="37" xfId="0" applyFont="1" applyBorder="1" applyAlignment="1" applyProtection="1">
      <alignment horizontal="center" vertical="center" textRotation="90" wrapText="1" readingOrder="1"/>
    </xf>
    <xf numFmtId="0" fontId="18" fillId="0" borderId="171" xfId="0" applyFont="1" applyBorder="1" applyAlignment="1" applyProtection="1">
      <alignment horizontal="center" vertical="center" textRotation="90" wrapText="1" readingOrder="1"/>
    </xf>
    <xf numFmtId="0" fontId="18" fillId="0" borderId="163" xfId="0" applyFont="1" applyBorder="1" applyAlignment="1" applyProtection="1">
      <alignment horizontal="center" vertical="center" textRotation="90" wrapText="1" readingOrder="1"/>
    </xf>
    <xf numFmtId="0" fontId="18" fillId="0" borderId="188" xfId="0" applyFont="1" applyBorder="1" applyAlignment="1" applyProtection="1">
      <alignment horizontal="center" vertical="center" textRotation="90" wrapText="1" readingOrder="1"/>
    </xf>
    <xf numFmtId="0" fontId="59" fillId="29" borderId="0" xfId="0" applyFont="1" applyFill="1" applyBorder="1" applyAlignment="1">
      <alignment horizontal="center" vertical="center"/>
    </xf>
    <xf numFmtId="14" fontId="1" fillId="0" borderId="2"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0" fillId="0" borderId="205" xfId="0" applyFont="1" applyBorder="1" applyAlignment="1" applyProtection="1">
      <alignment horizontal="center" vertical="center" textRotation="90" wrapText="1" readingOrder="1"/>
    </xf>
    <xf numFmtId="0" fontId="10" fillId="0" borderId="206" xfId="0" applyFont="1" applyBorder="1" applyAlignment="1" applyProtection="1">
      <alignment horizontal="center" vertical="center" textRotation="90" wrapText="1" readingOrder="1"/>
    </xf>
    <xf numFmtId="0" fontId="10" fillId="0" borderId="224" xfId="0" applyFont="1" applyBorder="1" applyAlignment="1" applyProtection="1">
      <alignment horizontal="center" vertical="center" textRotation="90" wrapText="1" readingOrder="1"/>
    </xf>
    <xf numFmtId="0" fontId="61" fillId="30" borderId="0" xfId="0" applyFont="1" applyFill="1" applyBorder="1" applyAlignment="1">
      <alignment horizontal="center" vertical="center" wrapText="1"/>
    </xf>
    <xf numFmtId="0" fontId="18" fillId="0" borderId="200" xfId="0" applyFont="1" applyBorder="1" applyAlignment="1" applyProtection="1">
      <alignment horizontal="center" vertical="center" textRotation="90" wrapText="1" readingOrder="1"/>
    </xf>
    <xf numFmtId="0" fontId="18" fillId="0" borderId="198" xfId="0" applyFont="1" applyBorder="1" applyAlignment="1" applyProtection="1">
      <alignment horizontal="center" vertical="center" textRotation="90" wrapText="1" readingOrder="1"/>
    </xf>
    <xf numFmtId="0" fontId="18" fillId="0" borderId="222" xfId="0" applyFont="1" applyBorder="1" applyAlignment="1" applyProtection="1">
      <alignment horizontal="center" vertical="center" textRotation="90" wrapText="1" readingOrder="1"/>
    </xf>
    <xf numFmtId="0" fontId="18" fillId="0" borderId="191" xfId="0" applyFont="1" applyBorder="1" applyAlignment="1" applyProtection="1">
      <alignment horizontal="center" vertical="center" textRotation="90" wrapText="1" readingOrder="1"/>
    </xf>
    <xf numFmtId="0" fontId="18" fillId="0" borderId="190" xfId="0" applyFont="1" applyBorder="1" applyAlignment="1" applyProtection="1">
      <alignment horizontal="center" vertical="center" textRotation="90" wrapText="1" readingOrder="1"/>
    </xf>
    <xf numFmtId="0" fontId="18" fillId="0" borderId="181" xfId="0" applyFont="1" applyBorder="1" applyAlignment="1" applyProtection="1">
      <alignment horizontal="center" vertical="center" textRotation="90" wrapText="1" readingOrder="1"/>
    </xf>
    <xf numFmtId="0" fontId="10" fillId="0" borderId="0" xfId="0" applyFont="1" applyBorder="1" applyAlignment="1" applyProtection="1">
      <alignment horizontal="center"/>
    </xf>
    <xf numFmtId="0" fontId="10" fillId="0" borderId="232" xfId="0" applyFont="1" applyBorder="1" applyAlignment="1" applyProtection="1">
      <alignment horizont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228" xfId="0" applyFont="1" applyBorder="1" applyAlignment="1" applyProtection="1">
      <alignment horizontal="center" vertical="center" textRotation="90" wrapText="1"/>
    </xf>
    <xf numFmtId="0" fontId="2" fillId="0" borderId="0" xfId="0" applyFont="1" applyBorder="1" applyAlignment="1" applyProtection="1">
      <alignment horizontal="center" vertical="center" textRotation="90" wrapText="1"/>
    </xf>
    <xf numFmtId="0" fontId="2" fillId="0" borderId="229" xfId="0" applyFont="1" applyBorder="1" applyAlignment="1" applyProtection="1">
      <alignment horizontal="center" vertical="center" textRotation="90" wrapText="1"/>
    </xf>
  </cellXfs>
  <cellStyles count="1">
    <cellStyle name="Normal" xfId="0" builtinId="0"/>
  </cellStyles>
  <dxfs count="0"/>
  <tableStyles count="0" defaultTableStyle="TableStyleMedium2" defaultPivotStyle="PivotStyleLight16"/>
  <colors>
    <mruColors>
      <color rgb="FFFF0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fr-FR" sz="1200">
                <a:solidFill>
                  <a:srgbClr val="CC99FF"/>
                </a:solidFill>
              </a:rPr>
              <a:t>risque</a:t>
            </a:r>
            <a:r>
              <a:rPr lang="fr-FR" sz="1200" baseline="0">
                <a:solidFill>
                  <a:srgbClr val="CC99FF"/>
                </a:solidFill>
              </a:rPr>
              <a:t> global </a:t>
            </a:r>
            <a:endParaRPr lang="fr-FR" sz="1200">
              <a:solidFill>
                <a:srgbClr val="CC99FF"/>
              </a:solidFill>
            </a:endParaRP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fr-FR"/>
        </a:p>
      </c:txPr>
    </c:title>
    <c:autoTitleDeleted val="0"/>
    <c:plotArea>
      <c:layout/>
      <c:barChart>
        <c:barDir val="bar"/>
        <c:grouping val="clustered"/>
        <c:varyColors val="0"/>
        <c:ser>
          <c:idx val="0"/>
          <c:order val="0"/>
          <c:tx>
            <c:strRef>
              <c:f>'Exemple de saisie'!$D$169</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saisie'!$C$170:$C$180</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'Exemple de saisie'!$D$170:$D$180</c:f>
              <c:numCache>
                <c:formatCode>General</c:formatCode>
                <c:ptCount val="11"/>
                <c:pt idx="0">
                  <c:v>1</c:v>
                </c:pt>
                <c:pt idx="1">
                  <c:v>2</c:v>
                </c:pt>
                <c:pt idx="2">
                  <c:v>0</c:v>
                </c:pt>
                <c:pt idx="3">
                  <c:v>0</c:v>
                </c:pt>
                <c:pt idx="4">
                  <c:v>0</c:v>
                </c:pt>
                <c:pt idx="5">
                  <c:v>0</c:v>
                </c:pt>
                <c:pt idx="6">
                  <c:v>1</c:v>
                </c:pt>
                <c:pt idx="7">
                  <c:v>0</c:v>
                </c:pt>
                <c:pt idx="8">
                  <c:v>0</c:v>
                </c:pt>
                <c:pt idx="9">
                  <c:v>1</c:v>
                </c:pt>
                <c:pt idx="10">
                  <c:v>1</c:v>
                </c:pt>
              </c:numCache>
            </c:numRef>
          </c:val>
          <c:extLst>
            <c:ext xmlns:c16="http://schemas.microsoft.com/office/drawing/2014/chart" uri="{C3380CC4-5D6E-409C-BE32-E72D297353CC}">
              <c16:uniqueId val="{00000000-3EA8-488A-9334-3999DFD9DDC8}"/>
            </c:ext>
          </c:extLst>
        </c:ser>
        <c:ser>
          <c:idx val="1"/>
          <c:order val="1"/>
          <c:tx>
            <c:strRef>
              <c:f>'Exemple de saisie'!$E$169</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saisie'!$C$170:$C$180</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'Exemple de saisie'!$E$170:$E$180</c:f>
              <c:numCache>
                <c:formatCode>General</c:formatCode>
                <c:ptCount val="11"/>
                <c:pt idx="0">
                  <c:v>3</c:v>
                </c:pt>
                <c:pt idx="1">
                  <c:v>3</c:v>
                </c:pt>
                <c:pt idx="2">
                  <c:v>2</c:v>
                </c:pt>
                <c:pt idx="3">
                  <c:v>2</c:v>
                </c:pt>
                <c:pt idx="4">
                  <c:v>0</c:v>
                </c:pt>
                <c:pt idx="5">
                  <c:v>3</c:v>
                </c:pt>
                <c:pt idx="6">
                  <c:v>1</c:v>
                </c:pt>
                <c:pt idx="7">
                  <c:v>0</c:v>
                </c:pt>
                <c:pt idx="8">
                  <c:v>0</c:v>
                </c:pt>
                <c:pt idx="9">
                  <c:v>1</c:v>
                </c:pt>
                <c:pt idx="10">
                  <c:v>2</c:v>
                </c:pt>
              </c:numCache>
            </c:numRef>
          </c:val>
          <c:extLst>
            <c:ext xmlns:c16="http://schemas.microsoft.com/office/drawing/2014/chart" uri="{C3380CC4-5D6E-409C-BE32-E72D297353CC}">
              <c16:uniqueId val="{00000001-3EA8-488A-9334-3999DFD9DDC8}"/>
            </c:ext>
          </c:extLst>
        </c:ser>
        <c:ser>
          <c:idx val="2"/>
          <c:order val="2"/>
          <c:tx>
            <c:strRef>
              <c:f>'Exemple de saisie'!$F$169</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saisie'!$C$170:$C$180</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'Exemple de saisie'!$F$170:$F$180</c:f>
              <c:numCache>
                <c:formatCode>General</c:formatCode>
                <c:ptCount val="11"/>
                <c:pt idx="0">
                  <c:v>3</c:v>
                </c:pt>
                <c:pt idx="1">
                  <c:v>3</c:v>
                </c:pt>
                <c:pt idx="2">
                  <c:v>3</c:v>
                </c:pt>
                <c:pt idx="3">
                  <c:v>2</c:v>
                </c:pt>
                <c:pt idx="4">
                  <c:v>0</c:v>
                </c:pt>
                <c:pt idx="5">
                  <c:v>2</c:v>
                </c:pt>
                <c:pt idx="6">
                  <c:v>2</c:v>
                </c:pt>
                <c:pt idx="7">
                  <c:v>1</c:v>
                </c:pt>
                <c:pt idx="8">
                  <c:v>1</c:v>
                </c:pt>
                <c:pt idx="9">
                  <c:v>1</c:v>
                </c:pt>
                <c:pt idx="10">
                  <c:v>2</c:v>
                </c:pt>
              </c:numCache>
            </c:numRef>
          </c:val>
          <c:extLst>
            <c:ext xmlns:c16="http://schemas.microsoft.com/office/drawing/2014/chart" uri="{C3380CC4-5D6E-409C-BE32-E72D297353CC}">
              <c16:uniqueId val="{00000002-3EA8-488A-9334-3999DFD9DDC8}"/>
            </c:ext>
          </c:extLst>
        </c:ser>
        <c:dLbls>
          <c:showLegendKey val="0"/>
          <c:showVal val="0"/>
          <c:showCatName val="0"/>
          <c:showSerName val="0"/>
          <c:showPercent val="0"/>
          <c:showBubbleSize val="0"/>
        </c:dLbls>
        <c:gapWidth val="150"/>
        <c:axId val="363597136"/>
        <c:axId val="363597792"/>
      </c:barChart>
      <c:catAx>
        <c:axId val="363597136"/>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363597792"/>
        <c:crosses val="autoZero"/>
        <c:auto val="1"/>
        <c:lblAlgn val="ctr"/>
        <c:lblOffset val="100"/>
        <c:noMultiLvlLbl val="0"/>
      </c:catAx>
      <c:valAx>
        <c:axId val="363597792"/>
        <c:scaling>
          <c:orientation val="minMax"/>
          <c:max val="3"/>
          <c:min val="0"/>
        </c:scaling>
        <c:delete val="0"/>
        <c:axPos val="t"/>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363597136"/>
        <c:crosses val="autoZero"/>
        <c:crossBetween val="between"/>
        <c:majorUnit val="1"/>
        <c:min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fr-FR" sz="900" baseline="0">
                <a:solidFill>
                  <a:srgbClr val="CC99FF"/>
                </a:solidFill>
              </a:rPr>
              <a:t>Risque médicaments</a:t>
            </a:r>
            <a:endParaRPr lang="fr-FR" sz="900">
              <a:solidFill>
                <a:srgbClr val="CC99FF"/>
              </a:solidFill>
            </a:endParaRPr>
          </a:p>
        </c:rich>
      </c:tx>
      <c:layout>
        <c:manualLayout>
          <c:xMode val="edge"/>
          <c:yMode val="edge"/>
          <c:x val="0.53081933508311463"/>
          <c:y val="6.018518518518518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'Exemple de saisie'!$D$124</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saisie'!$C$125:$C$126</c:f>
              <c:strCache>
                <c:ptCount val="2"/>
                <c:pt idx="0">
                  <c:v>Problèmes d'observance du traitement</c:v>
                </c:pt>
                <c:pt idx="1">
                  <c:v>Nombre de médicaments/jour de manière continue</c:v>
                </c:pt>
              </c:strCache>
            </c:strRef>
          </c:cat>
          <c:val>
            <c:numRef>
              <c:f>'Exemple de saisie'!$D$125:$D$126</c:f>
              <c:numCache>
                <c:formatCode>General</c:formatCode>
                <c:ptCount val="2"/>
                <c:pt idx="0">
                  <c:v>0</c:v>
                </c:pt>
                <c:pt idx="1">
                  <c:v>1</c:v>
                </c:pt>
              </c:numCache>
            </c:numRef>
          </c:val>
          <c:extLst>
            <c:ext xmlns:c16="http://schemas.microsoft.com/office/drawing/2014/chart" uri="{C3380CC4-5D6E-409C-BE32-E72D297353CC}">
              <c16:uniqueId val="{00000000-041A-4972-932B-A0BB027C0D91}"/>
            </c:ext>
          </c:extLst>
        </c:ser>
        <c:ser>
          <c:idx val="1"/>
          <c:order val="1"/>
          <c:tx>
            <c:strRef>
              <c:f>'Exemple de saisie'!$E$124</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saisie'!$C$125:$C$126</c:f>
              <c:strCache>
                <c:ptCount val="2"/>
                <c:pt idx="0">
                  <c:v>Problèmes d'observance du traitement</c:v>
                </c:pt>
                <c:pt idx="1">
                  <c:v>Nombre de médicaments/jour de manière continue</c:v>
                </c:pt>
              </c:strCache>
            </c:strRef>
          </c:cat>
          <c:val>
            <c:numRef>
              <c:f>'Exemple de saisie'!$E$125:$E$126</c:f>
              <c:numCache>
                <c:formatCode>General</c:formatCode>
                <c:ptCount val="2"/>
                <c:pt idx="0">
                  <c:v>0</c:v>
                </c:pt>
                <c:pt idx="1">
                  <c:v>0</c:v>
                </c:pt>
              </c:numCache>
            </c:numRef>
          </c:val>
          <c:extLst>
            <c:ext xmlns:c16="http://schemas.microsoft.com/office/drawing/2014/chart" uri="{C3380CC4-5D6E-409C-BE32-E72D297353CC}">
              <c16:uniqueId val="{00000001-041A-4972-932B-A0BB027C0D91}"/>
            </c:ext>
          </c:extLst>
        </c:ser>
        <c:ser>
          <c:idx val="2"/>
          <c:order val="2"/>
          <c:tx>
            <c:strRef>
              <c:f>'Exemple de saisie'!$F$124</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saisie'!$C$125:$C$126</c:f>
              <c:strCache>
                <c:ptCount val="2"/>
                <c:pt idx="0">
                  <c:v>Problèmes d'observance du traitement</c:v>
                </c:pt>
                <c:pt idx="1">
                  <c:v>Nombre de médicaments/jour de manière continue</c:v>
                </c:pt>
              </c:strCache>
            </c:strRef>
          </c:cat>
          <c:val>
            <c:numRef>
              <c:f>'Exemple de saisie'!$F$125:$F$126</c:f>
              <c:numCache>
                <c:formatCode>General</c:formatCode>
                <c:ptCount val="2"/>
                <c:pt idx="0">
                  <c:v>1</c:v>
                </c:pt>
                <c:pt idx="1">
                  <c:v>1</c:v>
                </c:pt>
              </c:numCache>
            </c:numRef>
          </c:val>
          <c:extLst>
            <c:ext xmlns:c16="http://schemas.microsoft.com/office/drawing/2014/chart" uri="{C3380CC4-5D6E-409C-BE32-E72D297353CC}">
              <c16:uniqueId val="{00000002-041A-4972-932B-A0BB027C0D91}"/>
            </c:ext>
          </c:extLst>
        </c:ser>
        <c:dLbls>
          <c:showLegendKey val="0"/>
          <c:showVal val="0"/>
          <c:showCatName val="0"/>
          <c:showSerName val="0"/>
          <c:showPercent val="0"/>
          <c:showBubbleSize val="0"/>
        </c:dLbls>
        <c:gapWidth val="115"/>
        <c:overlap val="-20"/>
        <c:axId val="487646272"/>
        <c:axId val="487646600"/>
      </c:barChart>
      <c:catAx>
        <c:axId val="487646272"/>
        <c:scaling>
          <c:orientation val="maxMin"/>
        </c:scaling>
        <c:delete val="0"/>
        <c:axPos val="l"/>
        <c:numFmt formatCode="General" sourceLinked="1"/>
        <c:majorTickMark val="in"/>
        <c:minorTickMark val="in"/>
        <c:tickLblPos val="nextTo"/>
        <c:spPr>
          <a:noFill/>
          <a:ln w="12700" cap="flat" cmpd="sng" algn="ctr">
            <a:solidFill>
              <a:schemeClr val="lt1">
                <a:lumMod val="95000"/>
                <a:alpha val="54000"/>
              </a:schemeClr>
            </a:solidFill>
            <a:round/>
          </a:ln>
          <a:effectLst/>
        </c:spPr>
        <c:txPr>
          <a:bodyPr rot="0" spcFirstLastPara="1" vertOverflow="ellipsis" wrap="square" anchor="ctr" anchorCtr="0"/>
          <a:lstStyle/>
          <a:p>
            <a:pPr>
              <a:defRPr sz="900" b="0" i="0" u="none" strike="noStrike" kern="1200" baseline="0">
                <a:solidFill>
                  <a:schemeClr val="lt1">
                    <a:lumMod val="85000"/>
                  </a:schemeClr>
                </a:solidFill>
                <a:latin typeface="+mn-lt"/>
                <a:ea typeface="+mn-ea"/>
                <a:cs typeface="+mn-cs"/>
              </a:defRPr>
            </a:pPr>
            <a:endParaRPr lang="fr-FR"/>
          </a:p>
        </c:txPr>
        <c:crossAx val="487646600"/>
        <c:crosses val="autoZero"/>
        <c:auto val="1"/>
        <c:lblAlgn val="ctr"/>
        <c:lblOffset val="1"/>
        <c:noMultiLvlLbl val="0"/>
      </c:catAx>
      <c:valAx>
        <c:axId val="487646600"/>
        <c:scaling>
          <c:orientation val="minMax"/>
          <c:max val="2"/>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6272"/>
        <c:crosses val="max"/>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r>
              <a:rPr lang="fr-FR" sz="900">
                <a:solidFill>
                  <a:srgbClr val="CC99FF"/>
                </a:solidFill>
              </a:rPr>
              <a:t>Risque de dénutrition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'Exemple de saisie'!$D$134</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saisie'!$C$135:$C$141</c:f>
              <c:strCache>
                <c:ptCount val="7"/>
                <c:pt idx="0">
                  <c:v>IMC = Poids/Taille²= .( Rique de dénutrition évalué) 
                                               </c:v>
                </c:pt>
                <c:pt idx="1">
                  <c:v>Perte de poids par observation indirecte (alliance, vêtements "flottent")
                                                         </c:v>
                </c:pt>
                <c:pt idx="2">
                  <c:v>Perte de poids : objectivée par la pesée
                                                        </c:v>
                </c:pt>
                <c:pt idx="3">
                  <c:v>Perte d'appétit
                                                           </c:v>
                </c:pt>
                <c:pt idx="4">
                  <c:v>Problèmes dentaires
                                                 </c:v>
                </c:pt>
                <c:pt idx="5">
                  <c:v>Troubles de la déglutition
                                                         </c:v>
                </c:pt>
                <c:pt idx="6">
                  <c:v>Troubles de la mastication
</c:v>
                </c:pt>
              </c:strCache>
            </c:strRef>
          </c:cat>
          <c:val>
            <c:numRef>
              <c:f>'Exemple de saisie'!$D$135:$D$141</c:f>
              <c:numCache>
                <c:formatCode>General</c:formatCode>
                <c:ptCount val="7"/>
                <c:pt idx="0">
                  <c:v>0</c:v>
                </c:pt>
                <c:pt idx="1">
                  <c:v>2</c:v>
                </c:pt>
                <c:pt idx="2">
                  <c:v>2</c:v>
                </c:pt>
                <c:pt idx="3">
                  <c:v>0</c:v>
                </c:pt>
                <c:pt idx="4">
                  <c:v>0</c:v>
                </c:pt>
                <c:pt idx="5">
                  <c:v>1</c:v>
                </c:pt>
                <c:pt idx="6">
                  <c:v>0</c:v>
                </c:pt>
              </c:numCache>
            </c:numRef>
          </c:val>
          <c:extLst>
            <c:ext xmlns:c16="http://schemas.microsoft.com/office/drawing/2014/chart" uri="{C3380CC4-5D6E-409C-BE32-E72D297353CC}">
              <c16:uniqueId val="{00000000-E5A3-443B-98BF-A411DC9883A8}"/>
            </c:ext>
          </c:extLst>
        </c:ser>
        <c:ser>
          <c:idx val="1"/>
          <c:order val="1"/>
          <c:tx>
            <c:strRef>
              <c:f>'Exemple de saisie'!$E$134</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saisie'!$C$135:$C$141</c:f>
              <c:strCache>
                <c:ptCount val="7"/>
                <c:pt idx="0">
                  <c:v>IMC = Poids/Taille²= .( Rique de dénutrition évalué) 
                                               </c:v>
                </c:pt>
                <c:pt idx="1">
                  <c:v>Perte de poids par observation indirecte (alliance, vêtements "flottent")
                                                         </c:v>
                </c:pt>
                <c:pt idx="2">
                  <c:v>Perte de poids : objectivée par la pesée
                                                        </c:v>
                </c:pt>
                <c:pt idx="3">
                  <c:v>Perte d'appétit
                                                           </c:v>
                </c:pt>
                <c:pt idx="4">
                  <c:v>Problèmes dentaires
                                                 </c:v>
                </c:pt>
                <c:pt idx="5">
                  <c:v>Troubles de la déglutition
                                                         </c:v>
                </c:pt>
                <c:pt idx="6">
                  <c:v>Troubles de la mastication
</c:v>
                </c:pt>
              </c:strCache>
            </c:strRef>
          </c:cat>
          <c:val>
            <c:numRef>
              <c:f>'Exemple de saisie'!$E$135:$E$141</c:f>
              <c:numCache>
                <c:formatCode>General</c:formatCode>
                <c:ptCount val="7"/>
                <c:pt idx="0">
                  <c:v>2</c:v>
                </c:pt>
                <c:pt idx="1">
                  <c:v>2</c:v>
                </c:pt>
                <c:pt idx="2">
                  <c:v>2</c:v>
                </c:pt>
                <c:pt idx="3">
                  <c:v>0</c:v>
                </c:pt>
                <c:pt idx="4">
                  <c:v>0</c:v>
                </c:pt>
                <c:pt idx="5">
                  <c:v>1</c:v>
                </c:pt>
                <c:pt idx="6">
                  <c:v>1</c:v>
                </c:pt>
              </c:numCache>
            </c:numRef>
          </c:val>
          <c:extLst>
            <c:ext xmlns:c16="http://schemas.microsoft.com/office/drawing/2014/chart" uri="{C3380CC4-5D6E-409C-BE32-E72D297353CC}">
              <c16:uniqueId val="{00000001-E5A3-443B-98BF-A411DC9883A8}"/>
            </c:ext>
          </c:extLst>
        </c:ser>
        <c:ser>
          <c:idx val="2"/>
          <c:order val="2"/>
          <c:tx>
            <c:strRef>
              <c:f>'Exemple de saisie'!$F$134</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saisie'!$C$135:$C$141</c:f>
              <c:strCache>
                <c:ptCount val="7"/>
                <c:pt idx="0">
                  <c:v>IMC = Poids/Taille²= .( Rique de dénutrition évalué) 
                                               </c:v>
                </c:pt>
                <c:pt idx="1">
                  <c:v>Perte de poids par observation indirecte (alliance, vêtements "flottent")
                                                         </c:v>
                </c:pt>
                <c:pt idx="2">
                  <c:v>Perte de poids : objectivée par la pesée
                                                        </c:v>
                </c:pt>
                <c:pt idx="3">
                  <c:v>Perte d'appétit
                                                           </c:v>
                </c:pt>
                <c:pt idx="4">
                  <c:v>Problèmes dentaires
                                                 </c:v>
                </c:pt>
                <c:pt idx="5">
                  <c:v>Troubles de la déglutition
                                                         </c:v>
                </c:pt>
                <c:pt idx="6">
                  <c:v>Troubles de la mastication
</c:v>
                </c:pt>
              </c:strCache>
            </c:strRef>
          </c:cat>
          <c:val>
            <c:numRef>
              <c:f>'Exemple de saisie'!$F$135:$F$141</c:f>
              <c:numCache>
                <c:formatCode>General</c:formatCode>
                <c:ptCount val="7"/>
                <c:pt idx="0">
                  <c:v>0</c:v>
                </c:pt>
                <c:pt idx="1">
                  <c:v>0</c:v>
                </c:pt>
                <c:pt idx="2">
                  <c:v>0</c:v>
                </c:pt>
                <c:pt idx="3">
                  <c:v>0</c:v>
                </c:pt>
                <c:pt idx="4">
                  <c:v>2</c:v>
                </c:pt>
                <c:pt idx="5">
                  <c:v>1</c:v>
                </c:pt>
                <c:pt idx="6">
                  <c:v>2</c:v>
                </c:pt>
              </c:numCache>
            </c:numRef>
          </c:val>
          <c:extLst>
            <c:ext xmlns:c16="http://schemas.microsoft.com/office/drawing/2014/chart" uri="{C3380CC4-5D6E-409C-BE32-E72D297353CC}">
              <c16:uniqueId val="{00000002-E5A3-443B-98BF-A411DC9883A8}"/>
            </c:ext>
          </c:extLst>
        </c:ser>
        <c:dLbls>
          <c:showLegendKey val="0"/>
          <c:showVal val="0"/>
          <c:showCatName val="0"/>
          <c:showSerName val="0"/>
          <c:showPercent val="0"/>
          <c:showBubbleSize val="0"/>
        </c:dLbls>
        <c:gapWidth val="115"/>
        <c:overlap val="-20"/>
        <c:axId val="487643648"/>
        <c:axId val="487645616"/>
      </c:barChart>
      <c:catAx>
        <c:axId val="487643648"/>
        <c:scaling>
          <c:orientation val="maxMin"/>
        </c:scaling>
        <c:delete val="0"/>
        <c:axPos val="l"/>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5616"/>
        <c:crosses val="autoZero"/>
        <c:auto val="1"/>
        <c:lblAlgn val="ctr"/>
        <c:lblOffset val="100"/>
        <c:noMultiLvlLbl val="0"/>
      </c:catAx>
      <c:valAx>
        <c:axId val="487645616"/>
        <c:scaling>
          <c:orientation val="minMax"/>
        </c:scaling>
        <c:delete val="0"/>
        <c:axPos val="t"/>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364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fr-FR" sz="1200">
                <a:solidFill>
                  <a:srgbClr val="CC99FF"/>
                </a:solidFill>
              </a:rPr>
              <a:t>risque</a:t>
            </a:r>
            <a:r>
              <a:rPr lang="fr-FR" sz="1200" baseline="0">
                <a:solidFill>
                  <a:srgbClr val="CC99FF"/>
                </a:solidFill>
              </a:rPr>
              <a:t> global </a:t>
            </a:r>
            <a:endParaRPr lang="fr-FR" sz="1200">
              <a:solidFill>
                <a:srgbClr val="CC99FF"/>
              </a:solidFill>
            </a:endParaRP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fr-FR"/>
        </a:p>
      </c:txPr>
    </c:title>
    <c:autoTitleDeleted val="0"/>
    <c:plotArea>
      <c:layout/>
      <c:barChart>
        <c:barDir val="bar"/>
        <c:grouping val="clustered"/>
        <c:varyColors val="0"/>
        <c:ser>
          <c:idx val="0"/>
          <c:order val="0"/>
          <c:tx>
            <c:strRef>
              <c:f>'TRAME GRILLE'!$D$171</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GRILLE'!$D$172:$D$182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45D-42B0-B31E-9CEC1592435E}"/>
            </c:ext>
          </c:extLst>
        </c:ser>
        <c:ser>
          <c:idx val="1"/>
          <c:order val="1"/>
          <c:tx>
            <c:strRef>
              <c:f>'TRAME GRILLE'!$E$171</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GRILLE'!$E$172:$E$182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45D-42B0-B31E-9CEC1592435E}"/>
            </c:ext>
          </c:extLst>
        </c:ser>
        <c:ser>
          <c:idx val="2"/>
          <c:order val="2"/>
          <c:tx>
            <c:strRef>
              <c:f>'TRAME GRILLE'!$F$171</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GRILLE'!$F$172:$F$182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F45D-42B0-B31E-9CEC1592435E}"/>
            </c:ext>
          </c:extLst>
        </c:ser>
        <c:ser>
          <c:idx val="3"/>
          <c:order val="3"/>
          <c:tx>
            <c:strRef>
              <c:f>'TRAME GRILLE'!$G$171</c:f>
              <c:strCache>
                <c:ptCount val="1"/>
                <c:pt idx="0">
                  <c:v>N+3</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GRILLE'!$G$172:$G$182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AEA-4E72-A8C8-2E18AA58A9F5}"/>
            </c:ext>
          </c:extLst>
        </c:ser>
        <c:ser>
          <c:idx val="4"/>
          <c:order val="4"/>
          <c:tx>
            <c:strRef>
              <c:f>'TRAME GRILLE'!$H$171</c:f>
              <c:strCache>
                <c:ptCount val="1"/>
                <c:pt idx="0">
                  <c:v>N+4</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GRILLE'!$H$172:$H$182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AAEA-4E72-A8C8-2E18AA58A9F5}"/>
            </c:ext>
          </c:extLst>
        </c:ser>
        <c:ser>
          <c:idx val="5"/>
          <c:order val="5"/>
          <c:tx>
            <c:strRef>
              <c:f>'TRAME GRILLE'!$I$171</c:f>
              <c:strCache>
                <c:ptCount val="1"/>
                <c:pt idx="0">
                  <c:v>N+5</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GRILLE'!$I$172:$I$182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AAEA-4E72-A8C8-2E18AA58A9F5}"/>
            </c:ext>
          </c:extLst>
        </c:ser>
        <c:ser>
          <c:idx val="6"/>
          <c:order val="6"/>
          <c:tx>
            <c:strRef>
              <c:f>'TRAME GRILLE'!$J$171</c:f>
              <c:strCache>
                <c:ptCount val="1"/>
                <c:pt idx="0">
                  <c:v>N+6</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GRILLE'!$J$172:$J$182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AAEA-4E72-A8C8-2E18AA58A9F5}"/>
            </c:ext>
          </c:extLst>
        </c:ser>
        <c:ser>
          <c:idx val="7"/>
          <c:order val="7"/>
          <c:tx>
            <c:strRef>
              <c:f>'TRAME GRILLE'!$K$171</c:f>
              <c:strCache>
                <c:ptCount val="1"/>
                <c:pt idx="0">
                  <c:v>N+7</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GRILLE'!$K$172:$K$182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AAEA-4E72-A8C8-2E18AA58A9F5}"/>
            </c:ext>
          </c:extLst>
        </c:ser>
        <c:ser>
          <c:idx val="8"/>
          <c:order val="8"/>
          <c:tx>
            <c:strRef>
              <c:f>'TRAME GRILLE'!$L$171</c:f>
              <c:strCache>
                <c:ptCount val="1"/>
                <c:pt idx="0">
                  <c:v>N+8</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GRILLE'!$L$172:$L$182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AAEA-4E72-A8C8-2E18AA58A9F5}"/>
            </c:ext>
          </c:extLst>
        </c:ser>
        <c:ser>
          <c:idx val="9"/>
          <c:order val="9"/>
          <c:tx>
            <c:strRef>
              <c:f>'TRAME GRILLE'!$M$171</c:f>
              <c:strCache>
                <c:ptCount val="1"/>
                <c:pt idx="0">
                  <c:v>N+9</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GRILLE'!$C$172:$C$182</c:f>
              <c:strCache>
                <c:ptCount val="11"/>
                <c:pt idx="0">
                  <c:v>Risque et répercussions sociales</c:v>
                </c:pt>
                <c:pt idx="1">
                  <c:v>Impact sur les activités </c:v>
                </c:pt>
                <c:pt idx="2">
                  <c:v>Risque dépressif</c:v>
                </c:pt>
                <c:pt idx="3">
                  <c:v>Au niveau comportemental</c:v>
                </c:pt>
                <c:pt idx="4">
                  <c:v>Comportements à risque</c:v>
                </c:pt>
                <c:pt idx="5">
                  <c:v>Risque mémoire</c:v>
                </c:pt>
                <c:pt idx="6">
                  <c:v>Risque sensoriel</c:v>
                </c:pt>
                <c:pt idx="7">
                  <c:v>Risque de chute</c:v>
                </c:pt>
                <c:pt idx="8">
                  <c:v>Risque médicaments</c:v>
                </c:pt>
                <c:pt idx="9">
                  <c:v>Risque dénutrition</c:v>
                </c:pt>
                <c:pt idx="10">
                  <c:v>Risque global de perte d'autonomie et signes d'avancée en âge</c:v>
                </c:pt>
              </c:strCache>
            </c:strRef>
          </c:cat>
          <c:val>
            <c:numRef>
              <c:f>'TRAME GRILLE'!$M$172:$M$182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AEA-4E72-A8C8-2E18AA58A9F5}"/>
            </c:ext>
          </c:extLst>
        </c:ser>
        <c:dLbls>
          <c:showLegendKey val="0"/>
          <c:showVal val="0"/>
          <c:showCatName val="0"/>
          <c:showSerName val="0"/>
          <c:showPercent val="0"/>
          <c:showBubbleSize val="0"/>
        </c:dLbls>
        <c:gapWidth val="150"/>
        <c:axId val="363597136"/>
        <c:axId val="363597792"/>
      </c:barChart>
      <c:catAx>
        <c:axId val="363597136"/>
        <c:scaling>
          <c:orientation val="maxMin"/>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363597792"/>
        <c:crosses val="autoZero"/>
        <c:auto val="1"/>
        <c:lblAlgn val="ctr"/>
        <c:lblOffset val="100"/>
        <c:noMultiLvlLbl val="0"/>
      </c:catAx>
      <c:valAx>
        <c:axId val="363597792"/>
        <c:scaling>
          <c:orientation val="minMax"/>
          <c:max val="3"/>
          <c:min val="0"/>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363597136"/>
        <c:crosses val="autoZero"/>
        <c:crossBetween val="between"/>
        <c:majorUnit val="1"/>
        <c:min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fr-FR" sz="900" b="0" baseline="0">
                <a:solidFill>
                  <a:srgbClr val="CC99FF"/>
                </a:solidFill>
              </a:rPr>
              <a:t>Risques et répercussions sociales d'avancée en âge </a:t>
            </a:r>
            <a:endParaRPr lang="fr-FR" sz="900" b="0">
              <a:solidFill>
                <a:srgbClr val="CC99FF"/>
              </a:solidFill>
            </a:endParaRP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'TRAME GRILLE'!$D$15</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GRILLE'!$D$16:$D$27</c15:sqref>
                  </c15:fullRef>
                </c:ext>
              </c:extLst>
              <c:f>('TRAME GRILLE'!$D$17:$D$22,'TRAME GRILLE'!$D$24:$D$27)</c:f>
              <c:numCache>
                <c:formatCode>General</c:formatCode>
                <c:ptCount val="10"/>
              </c:numCache>
            </c:numRef>
          </c:val>
          <c:extLst>
            <c:ext xmlns:c16="http://schemas.microsoft.com/office/drawing/2014/chart" uri="{C3380CC4-5D6E-409C-BE32-E72D297353CC}">
              <c16:uniqueId val="{00000000-5D2D-4F9B-96B6-8D263AC386B0}"/>
            </c:ext>
          </c:extLst>
        </c:ser>
        <c:ser>
          <c:idx val="1"/>
          <c:order val="1"/>
          <c:tx>
            <c:strRef>
              <c:f>'TRAME GRILLE'!$E$15</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GRILLE'!$E$16:$E$27</c15:sqref>
                  </c15:fullRef>
                </c:ext>
              </c:extLst>
              <c:f>('TRAME GRILLE'!$E$17:$E$22,'TRAME GRILLE'!$E$24:$E$27)</c:f>
              <c:numCache>
                <c:formatCode>General</c:formatCode>
                <c:ptCount val="10"/>
              </c:numCache>
            </c:numRef>
          </c:val>
          <c:extLst>
            <c:ext xmlns:c16="http://schemas.microsoft.com/office/drawing/2014/chart" uri="{C3380CC4-5D6E-409C-BE32-E72D297353CC}">
              <c16:uniqueId val="{00000001-5D2D-4F9B-96B6-8D263AC386B0}"/>
            </c:ext>
          </c:extLst>
        </c:ser>
        <c:ser>
          <c:idx val="2"/>
          <c:order val="2"/>
          <c:tx>
            <c:strRef>
              <c:f>'TRAME GRILLE'!$F$15</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GRILLE'!$F$16:$F$27</c15:sqref>
                  </c15:fullRef>
                </c:ext>
              </c:extLst>
              <c:f>('TRAME GRILLE'!$F$17:$F$22,'TRAME GRILLE'!$F$24:$F$27)</c:f>
              <c:numCache>
                <c:formatCode>General</c:formatCode>
                <c:ptCount val="10"/>
              </c:numCache>
            </c:numRef>
          </c:val>
          <c:extLst>
            <c:ext xmlns:c16="http://schemas.microsoft.com/office/drawing/2014/chart" uri="{C3380CC4-5D6E-409C-BE32-E72D297353CC}">
              <c16:uniqueId val="{00000002-5D2D-4F9B-96B6-8D263AC386B0}"/>
            </c:ext>
          </c:extLst>
        </c:ser>
        <c:ser>
          <c:idx val="3"/>
          <c:order val="3"/>
          <c:tx>
            <c:strRef>
              <c:f>'TRAME GRILLE'!$G$15</c:f>
              <c:strCache>
                <c:ptCount val="1"/>
                <c:pt idx="0">
                  <c:v>N+3</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GRILLE'!$G$16:$G$27</c15:sqref>
                  </c15:fullRef>
                </c:ext>
              </c:extLst>
              <c:f>('TRAME GRILLE'!$G$17:$G$22,'TRAME GRILLE'!$G$24:$G$27)</c:f>
              <c:numCache>
                <c:formatCode>General</c:formatCode>
                <c:ptCount val="10"/>
              </c:numCache>
            </c:numRef>
          </c:val>
          <c:extLst>
            <c:ext xmlns:c16="http://schemas.microsoft.com/office/drawing/2014/chart" uri="{C3380CC4-5D6E-409C-BE32-E72D297353CC}">
              <c16:uniqueId val="{00000000-F1A2-46CF-8BEA-F34421F09735}"/>
            </c:ext>
          </c:extLst>
        </c:ser>
        <c:ser>
          <c:idx val="4"/>
          <c:order val="4"/>
          <c:tx>
            <c:strRef>
              <c:f>'TRAME GRILLE'!$H$15</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GRILLE'!$H$16:$H$27</c15:sqref>
                  </c15:fullRef>
                </c:ext>
              </c:extLst>
              <c:f>('TRAME GRILLE'!$H$17:$H$22,'TRAME GRILLE'!$H$24:$H$27)</c:f>
              <c:numCache>
                <c:formatCode>General</c:formatCode>
                <c:ptCount val="10"/>
              </c:numCache>
            </c:numRef>
          </c:val>
          <c:extLst>
            <c:ext xmlns:c16="http://schemas.microsoft.com/office/drawing/2014/chart" uri="{C3380CC4-5D6E-409C-BE32-E72D297353CC}">
              <c16:uniqueId val="{00000001-F1A2-46CF-8BEA-F34421F09735}"/>
            </c:ext>
          </c:extLst>
        </c:ser>
        <c:ser>
          <c:idx val="5"/>
          <c:order val="5"/>
          <c:tx>
            <c:strRef>
              <c:f>'TRAME GRILLE'!$I$15</c:f>
              <c:strCache>
                <c:ptCount val="1"/>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GRILLE'!$I$16:$I$27</c15:sqref>
                  </c15:fullRef>
                </c:ext>
              </c:extLst>
              <c:f>('TRAME GRILLE'!$I$17:$I$22,'TRAME GRILLE'!$I$24:$I$27)</c:f>
              <c:numCache>
                <c:formatCode>General</c:formatCode>
                <c:ptCount val="10"/>
              </c:numCache>
            </c:numRef>
          </c:val>
          <c:extLst>
            <c:ext xmlns:c16="http://schemas.microsoft.com/office/drawing/2014/chart" uri="{C3380CC4-5D6E-409C-BE32-E72D297353CC}">
              <c16:uniqueId val="{00000002-F1A2-46CF-8BEA-F34421F09735}"/>
            </c:ext>
          </c:extLst>
        </c:ser>
        <c:ser>
          <c:idx val="6"/>
          <c:order val="6"/>
          <c:tx>
            <c:strRef>
              <c:f>'TRAME GRILLE'!$J$15</c:f>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GRILLE'!$J$16:$J$27</c15:sqref>
                  </c15:fullRef>
                </c:ext>
              </c:extLst>
              <c:f>('TRAME GRILLE'!$J$17:$J$22,'TRAME GRILLE'!$J$24:$J$27)</c:f>
              <c:numCache>
                <c:formatCode>General</c:formatCode>
                <c:ptCount val="10"/>
              </c:numCache>
            </c:numRef>
          </c:val>
          <c:extLst>
            <c:ext xmlns:c16="http://schemas.microsoft.com/office/drawing/2014/chart" uri="{C3380CC4-5D6E-409C-BE32-E72D297353CC}">
              <c16:uniqueId val="{00000003-F1A2-46CF-8BEA-F34421F09735}"/>
            </c:ext>
          </c:extLst>
        </c:ser>
        <c:ser>
          <c:idx val="7"/>
          <c:order val="7"/>
          <c:tx>
            <c:strRef>
              <c:f>'TRAME GRILLE'!$K$15</c:f>
              <c:strCache>
                <c:ptCount val="1"/>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GRILLE'!$K$16:$K$27</c15:sqref>
                  </c15:fullRef>
                </c:ext>
              </c:extLst>
              <c:f>('TRAME GRILLE'!$K$17:$K$22,'TRAME GRILLE'!$K$24:$K$27)</c:f>
              <c:numCache>
                <c:formatCode>General</c:formatCode>
                <c:ptCount val="10"/>
              </c:numCache>
            </c:numRef>
          </c:val>
          <c:extLst>
            <c:ext xmlns:c16="http://schemas.microsoft.com/office/drawing/2014/chart" uri="{C3380CC4-5D6E-409C-BE32-E72D297353CC}">
              <c16:uniqueId val="{00000004-F1A2-46CF-8BEA-F34421F09735}"/>
            </c:ext>
          </c:extLst>
        </c:ser>
        <c:ser>
          <c:idx val="8"/>
          <c:order val="8"/>
          <c:tx>
            <c:strRef>
              <c:f>'TRAME GRILLE'!$L$15</c:f>
              <c:strCache>
                <c:ptCount val="1"/>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GRILLE'!$L$16:$L$27</c15:sqref>
                  </c15:fullRef>
                </c:ext>
              </c:extLst>
              <c:f>('TRAME GRILLE'!$L$17:$L$22,'TRAME GRILLE'!$L$24:$L$27)</c:f>
              <c:numCache>
                <c:formatCode>General</c:formatCode>
                <c:ptCount val="10"/>
              </c:numCache>
            </c:numRef>
          </c:val>
          <c:extLst>
            <c:ext xmlns:c16="http://schemas.microsoft.com/office/drawing/2014/chart" uri="{C3380CC4-5D6E-409C-BE32-E72D297353CC}">
              <c16:uniqueId val="{00000005-F1A2-46CF-8BEA-F34421F09735}"/>
            </c:ext>
          </c:extLst>
        </c:ser>
        <c:ser>
          <c:idx val="9"/>
          <c:order val="9"/>
          <c:tx>
            <c:strRef>
              <c:f>'TRAME GRILLE'!$M$15</c:f>
              <c:strCache>
                <c:ptCount val="1"/>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'TRAME GRILLE'!$C$16:$C$27</c15:sqref>
                  </c15:fullRef>
                </c:ext>
              </c:extLst>
              <c:f>('TRAME GRILLE'!$C$17:$C$22,'TRAME GRILLE'!$C$24:$C$27)</c:f>
              <c:strCache>
                <c:ptCount val="10"/>
                <c:pt idx="0">
                  <c:v>Faire les courses</c:v>
                </c:pt>
                <c:pt idx="1">
                  <c:v>Préparer ses repas</c:v>
                </c:pt>
                <c:pt idx="2">
                  <c:v>Gérer son budget      </c:v>
                </c:pt>
                <c:pt idx="3">
                  <c:v>Utiliser le téléphone
                                                   </c:v>
                </c:pt>
                <c:pt idx="4">
                  <c:v>Prendre ses médicaments
                                                   </c:v>
                </c:pt>
                <c:pt idx="5">
                  <c:v>Utiliser les moyens de transport
                                                </c:v>
                </c:pt>
                <c:pt idx="6">
                  <c:v>Soins d’hygiène</c:v>
                </c:pt>
                <c:pt idx="7">
                  <c:v>Habillage       </c:v>
                </c:pt>
                <c:pt idx="8">
                  <c:v>Problèmes financiers
                                                           </c:v>
                </c:pt>
                <c:pt idx="9">
                  <c:v>Isolement social
                                                        </c:v>
                </c:pt>
              </c:strCache>
            </c:strRef>
          </c:cat>
          <c:val>
            <c:numRef>
              <c:extLst>
                <c:ext xmlns:c15="http://schemas.microsoft.com/office/drawing/2012/chart" uri="{02D57815-91ED-43cb-92C2-25804820EDAC}">
                  <c15:fullRef>
                    <c15:sqref>'TRAME GRILLE'!$M$16:$M$27</c15:sqref>
                  </c15:fullRef>
                </c:ext>
              </c:extLst>
              <c:f>('TRAME GRILLE'!$M$17:$M$22,'TRAME GRILLE'!$M$24:$M$27)</c:f>
              <c:numCache>
                <c:formatCode>General</c:formatCode>
                <c:ptCount val="10"/>
              </c:numCache>
            </c:numRef>
          </c:val>
          <c:extLst>
            <c:ext xmlns:c16="http://schemas.microsoft.com/office/drawing/2014/chart" uri="{C3380CC4-5D6E-409C-BE32-E72D297353CC}">
              <c16:uniqueId val="{00000006-F1A2-46CF-8BEA-F34421F09735}"/>
            </c:ext>
          </c:extLst>
        </c:ser>
        <c:dLbls>
          <c:dLblPos val="outEnd"/>
          <c:showLegendKey val="0"/>
          <c:showVal val="1"/>
          <c:showCatName val="0"/>
          <c:showSerName val="0"/>
          <c:showPercent val="0"/>
          <c:showBubbleSize val="0"/>
        </c:dLbls>
        <c:gapWidth val="115"/>
        <c:overlap val="-20"/>
        <c:axId val="477168616"/>
        <c:axId val="477169600"/>
      </c:barChart>
      <c:catAx>
        <c:axId val="47716861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69600"/>
        <c:crosses val="autoZero"/>
        <c:auto val="1"/>
        <c:lblAlgn val="r"/>
        <c:lblOffset val="100"/>
        <c:noMultiLvlLbl val="0"/>
      </c:catAx>
      <c:valAx>
        <c:axId val="477169600"/>
        <c:scaling>
          <c:orientation val="minMax"/>
          <c:max val="3"/>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68616"/>
        <c:crosses val="max"/>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Signes d'avancée en âge dans les activités </a:t>
            </a:r>
            <a:endParaRPr lang="fr-FR" sz="900" b="1">
              <a:solidFill>
                <a:srgbClr val="CC99FF"/>
              </a:solidFill>
            </a:endParaRPr>
          </a:p>
        </c:rich>
      </c:tx>
      <c:layout>
        <c:manualLayout>
          <c:xMode val="edge"/>
          <c:yMode val="edge"/>
          <c:x val="0.24047514298284206"/>
          <c:y val="0"/>
        </c:manualLayout>
      </c:layout>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radarChart>
        <c:radarStyle val="marker"/>
        <c:varyColors val="0"/>
        <c:ser>
          <c:idx val="0"/>
          <c:order val="0"/>
          <c:tx>
            <c:strRef>
              <c:f>'TRAME GRILLE'!$D$35</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GRILLE'!$D$36:$D$40</c:f>
              <c:numCache>
                <c:formatCode>General</c:formatCode>
                <c:ptCount val="5"/>
              </c:numCache>
            </c:numRef>
          </c:val>
          <c:extLst>
            <c:ext xmlns:c16="http://schemas.microsoft.com/office/drawing/2014/chart" uri="{C3380CC4-5D6E-409C-BE32-E72D297353CC}">
              <c16:uniqueId val="{00000000-19EA-4D64-A298-4420BA02D087}"/>
            </c:ext>
          </c:extLst>
        </c:ser>
        <c:ser>
          <c:idx val="1"/>
          <c:order val="1"/>
          <c:tx>
            <c:strRef>
              <c:f>'TRAME GRILLE'!$E$35</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GRILLE'!$E$36:$E$40</c:f>
              <c:numCache>
                <c:formatCode>General</c:formatCode>
                <c:ptCount val="5"/>
              </c:numCache>
            </c:numRef>
          </c:val>
          <c:extLst>
            <c:ext xmlns:c16="http://schemas.microsoft.com/office/drawing/2014/chart" uri="{C3380CC4-5D6E-409C-BE32-E72D297353CC}">
              <c16:uniqueId val="{00000001-19EA-4D64-A298-4420BA02D087}"/>
            </c:ext>
          </c:extLst>
        </c:ser>
        <c:ser>
          <c:idx val="2"/>
          <c:order val="2"/>
          <c:tx>
            <c:strRef>
              <c:f>'TRAME GRILLE'!$F$35</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GRILLE'!$F$36:$F$40</c:f>
              <c:numCache>
                <c:formatCode>General</c:formatCode>
                <c:ptCount val="5"/>
              </c:numCache>
            </c:numRef>
          </c:val>
          <c:extLst>
            <c:ext xmlns:c16="http://schemas.microsoft.com/office/drawing/2014/chart" uri="{C3380CC4-5D6E-409C-BE32-E72D297353CC}">
              <c16:uniqueId val="{00000002-19EA-4D64-A298-4420BA02D087}"/>
            </c:ext>
          </c:extLst>
        </c:ser>
        <c:ser>
          <c:idx val="3"/>
          <c:order val="3"/>
          <c:tx>
            <c:strRef>
              <c:f>'TRAME GRILLE'!$G$35</c:f>
              <c:strCache>
                <c:ptCount val="1"/>
                <c:pt idx="0">
                  <c:v>N+3</c:v>
                </c:pt>
              </c:strCache>
            </c:strRef>
          </c:tx>
          <c:spPr>
            <a:ln w="28575" cap="rnd">
              <a:solidFill>
                <a:schemeClr val="accent4"/>
              </a:solidFill>
            </a:ln>
            <a:effectLst>
              <a:glow rad="76200">
                <a:schemeClr val="accent4">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GRILLE'!$G$36:$G$40</c:f>
              <c:numCache>
                <c:formatCode>General</c:formatCode>
                <c:ptCount val="5"/>
              </c:numCache>
            </c:numRef>
          </c:val>
          <c:extLst>
            <c:ext xmlns:c16="http://schemas.microsoft.com/office/drawing/2014/chart" uri="{C3380CC4-5D6E-409C-BE32-E72D297353CC}">
              <c16:uniqueId val="{00000000-C5CD-4DD8-B653-B69055AE5BC0}"/>
            </c:ext>
          </c:extLst>
        </c:ser>
        <c:ser>
          <c:idx val="4"/>
          <c:order val="4"/>
          <c:tx>
            <c:strRef>
              <c:f>'TRAME GRILLE'!$H$35</c:f>
              <c:strCache>
                <c:ptCount val="1"/>
              </c:strCache>
            </c:strRef>
          </c:tx>
          <c:spPr>
            <a:ln w="28575" cap="rnd">
              <a:solidFill>
                <a:schemeClr val="accent5"/>
              </a:solidFill>
            </a:ln>
            <a:effectLst>
              <a:glow rad="76200">
                <a:schemeClr val="accent5">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GRILLE'!$H$36:$H$40</c:f>
              <c:numCache>
                <c:formatCode>General</c:formatCode>
                <c:ptCount val="5"/>
              </c:numCache>
            </c:numRef>
          </c:val>
          <c:extLst>
            <c:ext xmlns:c16="http://schemas.microsoft.com/office/drawing/2014/chart" uri="{C3380CC4-5D6E-409C-BE32-E72D297353CC}">
              <c16:uniqueId val="{00000001-C5CD-4DD8-B653-B69055AE5BC0}"/>
            </c:ext>
          </c:extLst>
        </c:ser>
        <c:ser>
          <c:idx val="5"/>
          <c:order val="5"/>
          <c:tx>
            <c:strRef>
              <c:f>'TRAME GRILLE'!$I$35</c:f>
              <c:strCache>
                <c:ptCount val="1"/>
              </c:strCache>
            </c:strRef>
          </c:tx>
          <c:spPr>
            <a:ln w="28575" cap="rnd">
              <a:solidFill>
                <a:schemeClr val="accent6"/>
              </a:solidFill>
            </a:ln>
            <a:effectLst>
              <a:glow rad="76200">
                <a:schemeClr val="accent6">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GRILLE'!$I$36:$I$40</c:f>
              <c:numCache>
                <c:formatCode>General</c:formatCode>
                <c:ptCount val="5"/>
              </c:numCache>
            </c:numRef>
          </c:val>
          <c:extLst>
            <c:ext xmlns:c16="http://schemas.microsoft.com/office/drawing/2014/chart" uri="{C3380CC4-5D6E-409C-BE32-E72D297353CC}">
              <c16:uniqueId val="{00000002-C5CD-4DD8-B653-B69055AE5BC0}"/>
            </c:ext>
          </c:extLst>
        </c:ser>
        <c:ser>
          <c:idx val="6"/>
          <c:order val="6"/>
          <c:tx>
            <c:strRef>
              <c:f>'TRAME GRILLE'!$J$35</c:f>
              <c:strCache>
                <c:ptCount val="1"/>
              </c:strCache>
            </c:strRef>
          </c:tx>
          <c:spPr>
            <a:ln w="28575" cap="rnd">
              <a:solidFill>
                <a:schemeClr val="accent1">
                  <a:lumMod val="60000"/>
                </a:schemeClr>
              </a:solidFill>
            </a:ln>
            <a:effectLst>
              <a:glow rad="76200">
                <a:schemeClr val="accent1">
                  <a:lumMod val="60000"/>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GRILLE'!$J$36:$J$40</c:f>
              <c:numCache>
                <c:formatCode>General</c:formatCode>
                <c:ptCount val="5"/>
              </c:numCache>
            </c:numRef>
          </c:val>
          <c:extLst>
            <c:ext xmlns:c16="http://schemas.microsoft.com/office/drawing/2014/chart" uri="{C3380CC4-5D6E-409C-BE32-E72D297353CC}">
              <c16:uniqueId val="{00000003-C5CD-4DD8-B653-B69055AE5BC0}"/>
            </c:ext>
          </c:extLst>
        </c:ser>
        <c:ser>
          <c:idx val="7"/>
          <c:order val="7"/>
          <c:tx>
            <c:strRef>
              <c:f>'TRAME GRILLE'!$K$35</c:f>
              <c:strCache>
                <c:ptCount val="1"/>
              </c:strCache>
            </c:strRef>
          </c:tx>
          <c:spPr>
            <a:ln w="28575" cap="rnd">
              <a:solidFill>
                <a:schemeClr val="accent2">
                  <a:lumMod val="60000"/>
                </a:schemeClr>
              </a:solidFill>
            </a:ln>
            <a:effectLst>
              <a:glow rad="76200">
                <a:schemeClr val="accent2">
                  <a:lumMod val="60000"/>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GRILLE'!$K$36:$K$40</c:f>
              <c:numCache>
                <c:formatCode>General</c:formatCode>
                <c:ptCount val="5"/>
              </c:numCache>
            </c:numRef>
          </c:val>
          <c:extLst>
            <c:ext xmlns:c16="http://schemas.microsoft.com/office/drawing/2014/chart" uri="{C3380CC4-5D6E-409C-BE32-E72D297353CC}">
              <c16:uniqueId val="{00000004-C5CD-4DD8-B653-B69055AE5BC0}"/>
            </c:ext>
          </c:extLst>
        </c:ser>
        <c:ser>
          <c:idx val="8"/>
          <c:order val="8"/>
          <c:tx>
            <c:strRef>
              <c:f>'TRAME GRILLE'!$L$35</c:f>
              <c:strCache>
                <c:ptCount val="1"/>
              </c:strCache>
            </c:strRef>
          </c:tx>
          <c:spPr>
            <a:ln w="28575" cap="rnd">
              <a:solidFill>
                <a:schemeClr val="accent3">
                  <a:lumMod val="60000"/>
                </a:schemeClr>
              </a:solidFill>
            </a:ln>
            <a:effectLst>
              <a:glow rad="76200">
                <a:schemeClr val="accent3">
                  <a:lumMod val="60000"/>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GRILLE'!$L$36:$L$40</c:f>
              <c:numCache>
                <c:formatCode>General</c:formatCode>
                <c:ptCount val="5"/>
              </c:numCache>
            </c:numRef>
          </c:val>
          <c:extLst>
            <c:ext xmlns:c16="http://schemas.microsoft.com/office/drawing/2014/chart" uri="{C3380CC4-5D6E-409C-BE32-E72D297353CC}">
              <c16:uniqueId val="{00000005-C5CD-4DD8-B653-B69055AE5BC0}"/>
            </c:ext>
          </c:extLst>
        </c:ser>
        <c:ser>
          <c:idx val="9"/>
          <c:order val="9"/>
          <c:tx>
            <c:strRef>
              <c:f>'TRAME GRILLE'!$M$35</c:f>
              <c:strCache>
                <c:ptCount val="1"/>
              </c:strCache>
            </c:strRef>
          </c:tx>
          <c:spPr>
            <a:ln w="28575" cap="rnd">
              <a:solidFill>
                <a:schemeClr val="accent4">
                  <a:lumMod val="60000"/>
                </a:schemeClr>
              </a:solidFill>
            </a:ln>
            <a:effectLst>
              <a:glow rad="76200">
                <a:schemeClr val="accent4">
                  <a:lumMod val="60000"/>
                  <a:satMod val="175000"/>
                  <a:alpha val="34000"/>
                </a:schemeClr>
              </a:glow>
            </a:effectLst>
          </c:spPr>
          <c:marker>
            <c:symbol val="none"/>
          </c:marker>
          <c:cat>
            <c:strRef>
              <c:f>'TRAME GRILLE'!$C$36:$C$40</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'TRAME GRILLE'!$M$36:$M$40</c:f>
              <c:numCache>
                <c:formatCode>General</c:formatCode>
                <c:ptCount val="5"/>
              </c:numCache>
            </c:numRef>
          </c:val>
          <c:extLst>
            <c:ext xmlns:c16="http://schemas.microsoft.com/office/drawing/2014/chart" uri="{C3380CC4-5D6E-409C-BE32-E72D297353CC}">
              <c16:uniqueId val="{00000006-C5CD-4DD8-B653-B69055AE5BC0}"/>
            </c:ext>
          </c:extLst>
        </c:ser>
        <c:dLbls>
          <c:showLegendKey val="0"/>
          <c:showVal val="0"/>
          <c:showCatName val="0"/>
          <c:showSerName val="0"/>
          <c:showPercent val="0"/>
          <c:showBubbleSize val="0"/>
        </c:dLbls>
        <c:axId val="601266496"/>
        <c:axId val="601268792"/>
      </c:radarChart>
      <c:catAx>
        <c:axId val="60126649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8792"/>
        <c:crosses val="autoZero"/>
        <c:auto val="1"/>
        <c:lblAlgn val="ctr"/>
        <c:lblOffset val="100"/>
        <c:noMultiLvlLbl val="0"/>
      </c:catAx>
      <c:valAx>
        <c:axId val="601268792"/>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64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thinThick"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 Risque dépressif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barChart>
        <c:barDir val="bar"/>
        <c:grouping val="clustered"/>
        <c:varyColors val="0"/>
        <c:ser>
          <c:idx val="0"/>
          <c:order val="0"/>
          <c:tx>
            <c:strRef>
              <c:f>'TRAME GRILLE'!$D$47</c:f>
              <c:strCache>
                <c:ptCount val="1"/>
                <c:pt idx="0">
                  <c:v>N</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invertIfNegative val="0"/>
          <c:dLbls>
            <c:spPr>
              <a:solidFill>
                <a:sysClr val="windowText" lastClr="000000">
                  <a:lumMod val="75000"/>
                  <a:lumOff val="25000"/>
                </a:sysClr>
              </a:solidFill>
              <a:ln>
                <a:solidFill>
                  <a:sysClr val="window" lastClr="FFFFFF">
                    <a:lumMod val="75000"/>
                  </a:sysClr>
                </a:solidFill>
              </a:ln>
              <a:effectLst>
                <a:glow rad="63500">
                  <a:sysClr val="window" lastClr="FFFFFF">
                    <a:lumMod val="75000"/>
                    <a:alpha val="15000"/>
                  </a:sysClr>
                </a:glow>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dLblPos val="ct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GRILLE'!$D$48:$D$52</c:f>
              <c:numCache>
                <c:formatCode>General</c:formatCode>
                <c:ptCount val="5"/>
              </c:numCache>
            </c:numRef>
          </c:val>
          <c:extLst>
            <c:ext xmlns:c16="http://schemas.microsoft.com/office/drawing/2014/chart" uri="{C3380CC4-5D6E-409C-BE32-E72D297353CC}">
              <c16:uniqueId val="{00000000-F334-4537-8954-702F25C81C02}"/>
            </c:ext>
          </c:extLst>
        </c:ser>
        <c:ser>
          <c:idx val="1"/>
          <c:order val="1"/>
          <c:tx>
            <c:strRef>
              <c:f>'TRAME GRILLE'!$E$47</c:f>
              <c:strCache>
                <c:ptCount val="1"/>
                <c:pt idx="0">
                  <c:v>N+1</c:v>
                </c:pt>
              </c:strCache>
            </c:strRef>
          </c:tx>
          <c:spPr>
            <a:solidFill>
              <a:schemeClr val="accent2">
                <a:alpha val="69804"/>
              </a:schemeClr>
            </a:solidFill>
            <a:ln w="9525" cap="flat" cmpd="sng" algn="ctr">
              <a:solidFill>
                <a:schemeClr val="accent2">
                  <a:alpha val="69804"/>
                </a:schemeClr>
              </a:solidFill>
              <a:miter lim="800000"/>
            </a:ln>
            <a:effectLst>
              <a:glow rad="76200">
                <a:schemeClr val="accent2">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GRILLE'!$E$48:$E$52</c:f>
              <c:numCache>
                <c:formatCode>General</c:formatCode>
                <c:ptCount val="5"/>
              </c:numCache>
            </c:numRef>
          </c:val>
          <c:extLst>
            <c:ext xmlns:c16="http://schemas.microsoft.com/office/drawing/2014/chart" uri="{C3380CC4-5D6E-409C-BE32-E72D297353CC}">
              <c16:uniqueId val="{00000001-F334-4537-8954-702F25C81C02}"/>
            </c:ext>
          </c:extLst>
        </c:ser>
        <c:ser>
          <c:idx val="2"/>
          <c:order val="2"/>
          <c:tx>
            <c:strRef>
              <c:f>'TRAME GRILLE'!$F$47</c:f>
              <c:strCache>
                <c:ptCount val="1"/>
                <c:pt idx="0">
                  <c:v>N+2</c:v>
                </c:pt>
              </c:strCache>
            </c:strRef>
          </c:tx>
          <c:spPr>
            <a:solidFill>
              <a:schemeClr val="accent3">
                <a:alpha val="69804"/>
              </a:schemeClr>
            </a:solidFill>
            <a:ln w="9525" cap="flat" cmpd="sng" algn="ctr">
              <a:solidFill>
                <a:schemeClr val="accent3">
                  <a:alpha val="69804"/>
                </a:schemeClr>
              </a:solidFill>
              <a:miter lim="800000"/>
            </a:ln>
            <a:effectLst>
              <a:glow rad="76200">
                <a:schemeClr val="accent3">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GRILLE'!$F$48:$F$52</c:f>
              <c:numCache>
                <c:formatCode>General</c:formatCode>
                <c:ptCount val="5"/>
              </c:numCache>
            </c:numRef>
          </c:val>
          <c:extLst>
            <c:ext xmlns:c16="http://schemas.microsoft.com/office/drawing/2014/chart" uri="{C3380CC4-5D6E-409C-BE32-E72D297353CC}">
              <c16:uniqueId val="{00000002-F334-4537-8954-702F25C81C02}"/>
            </c:ext>
          </c:extLst>
        </c:ser>
        <c:ser>
          <c:idx val="3"/>
          <c:order val="3"/>
          <c:tx>
            <c:strRef>
              <c:f>'TRAME GRILLE'!$G$47</c:f>
              <c:strCache>
                <c:ptCount val="1"/>
                <c:pt idx="0">
                  <c:v>N+3</c:v>
                </c:pt>
              </c:strCache>
            </c:strRef>
          </c:tx>
          <c:spPr>
            <a:solidFill>
              <a:schemeClr val="accent4">
                <a:alpha val="69804"/>
              </a:schemeClr>
            </a:solidFill>
            <a:ln w="9525" cap="flat" cmpd="sng" algn="ctr">
              <a:solidFill>
                <a:schemeClr val="accent4">
                  <a:alpha val="69804"/>
                </a:schemeClr>
              </a:solidFill>
              <a:miter lim="800000"/>
            </a:ln>
            <a:effectLst>
              <a:glow rad="76200">
                <a:schemeClr val="accent4">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GRILLE'!$G$48:$G$52</c:f>
              <c:numCache>
                <c:formatCode>General</c:formatCode>
                <c:ptCount val="5"/>
              </c:numCache>
            </c:numRef>
          </c:val>
          <c:extLst>
            <c:ext xmlns:c16="http://schemas.microsoft.com/office/drawing/2014/chart" uri="{C3380CC4-5D6E-409C-BE32-E72D297353CC}">
              <c16:uniqueId val="{00000000-5DFA-4AD9-838D-7450CC8DAC57}"/>
            </c:ext>
          </c:extLst>
        </c:ser>
        <c:ser>
          <c:idx val="4"/>
          <c:order val="4"/>
          <c:tx>
            <c:strRef>
              <c:f>'TRAME GRILLE'!$H$47</c:f>
              <c:strCache>
                <c:ptCount val="1"/>
              </c:strCache>
            </c:strRef>
          </c:tx>
          <c:spPr>
            <a:solidFill>
              <a:schemeClr val="accent5">
                <a:alpha val="69804"/>
              </a:schemeClr>
            </a:solidFill>
            <a:ln w="9525" cap="flat" cmpd="sng" algn="ctr">
              <a:solidFill>
                <a:schemeClr val="accent5">
                  <a:alpha val="69804"/>
                </a:schemeClr>
              </a:solidFill>
              <a:miter lim="800000"/>
            </a:ln>
            <a:effectLst>
              <a:glow rad="76200">
                <a:schemeClr val="accent5">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GRILLE'!$H$48:$H$52</c:f>
              <c:numCache>
                <c:formatCode>General</c:formatCode>
                <c:ptCount val="5"/>
              </c:numCache>
            </c:numRef>
          </c:val>
          <c:extLst>
            <c:ext xmlns:c16="http://schemas.microsoft.com/office/drawing/2014/chart" uri="{C3380CC4-5D6E-409C-BE32-E72D297353CC}">
              <c16:uniqueId val="{00000001-5DFA-4AD9-838D-7450CC8DAC57}"/>
            </c:ext>
          </c:extLst>
        </c:ser>
        <c:ser>
          <c:idx val="5"/>
          <c:order val="5"/>
          <c:tx>
            <c:strRef>
              <c:f>'TRAME GRILLE'!$I$47</c:f>
              <c:strCache>
                <c:ptCount val="1"/>
              </c:strCache>
            </c:strRef>
          </c:tx>
          <c:spPr>
            <a:solidFill>
              <a:schemeClr val="accent6">
                <a:alpha val="69804"/>
              </a:schemeClr>
            </a:solidFill>
            <a:ln w="9525" cap="flat" cmpd="sng" algn="ctr">
              <a:solidFill>
                <a:schemeClr val="accent6">
                  <a:alpha val="69804"/>
                </a:schemeClr>
              </a:solidFill>
              <a:miter lim="800000"/>
            </a:ln>
            <a:effectLst>
              <a:glow rad="76200">
                <a:schemeClr val="accent6">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GRILLE'!$I$48:$I$52</c:f>
              <c:numCache>
                <c:formatCode>General</c:formatCode>
                <c:ptCount val="5"/>
              </c:numCache>
            </c:numRef>
          </c:val>
          <c:extLst>
            <c:ext xmlns:c16="http://schemas.microsoft.com/office/drawing/2014/chart" uri="{C3380CC4-5D6E-409C-BE32-E72D297353CC}">
              <c16:uniqueId val="{00000002-5DFA-4AD9-838D-7450CC8DAC57}"/>
            </c:ext>
          </c:extLst>
        </c:ser>
        <c:ser>
          <c:idx val="6"/>
          <c:order val="6"/>
          <c:tx>
            <c:strRef>
              <c:f>'TRAME GRILLE'!$J$47</c:f>
              <c:strCache>
                <c:ptCount val="1"/>
              </c:strCache>
            </c:strRef>
          </c:tx>
          <c:spPr>
            <a:solidFill>
              <a:schemeClr val="accent1">
                <a:lumMod val="60000"/>
                <a:alpha val="69804"/>
              </a:schemeClr>
            </a:solidFill>
            <a:ln w="9525" cap="flat" cmpd="sng" algn="ctr">
              <a:solidFill>
                <a:schemeClr val="accent1">
                  <a:lumMod val="60000"/>
                  <a:alpha val="69804"/>
                </a:schemeClr>
              </a:solidFill>
              <a:miter lim="800000"/>
            </a:ln>
            <a:effectLst>
              <a:glow rad="76200">
                <a:schemeClr val="accent1">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GRILLE'!$J$48:$J$52</c:f>
              <c:numCache>
                <c:formatCode>General</c:formatCode>
                <c:ptCount val="5"/>
              </c:numCache>
            </c:numRef>
          </c:val>
          <c:extLst>
            <c:ext xmlns:c16="http://schemas.microsoft.com/office/drawing/2014/chart" uri="{C3380CC4-5D6E-409C-BE32-E72D297353CC}">
              <c16:uniqueId val="{00000003-5DFA-4AD9-838D-7450CC8DAC57}"/>
            </c:ext>
          </c:extLst>
        </c:ser>
        <c:ser>
          <c:idx val="7"/>
          <c:order val="7"/>
          <c:tx>
            <c:strRef>
              <c:f>'TRAME GRILLE'!$K$47</c:f>
              <c:strCache>
                <c:ptCount val="1"/>
              </c:strCache>
            </c:strRef>
          </c:tx>
          <c:spPr>
            <a:solidFill>
              <a:schemeClr val="accent2">
                <a:lumMod val="60000"/>
                <a:alpha val="69804"/>
              </a:schemeClr>
            </a:solidFill>
            <a:ln w="9525" cap="flat" cmpd="sng" algn="ctr">
              <a:solidFill>
                <a:schemeClr val="accent2">
                  <a:lumMod val="60000"/>
                  <a:alpha val="69804"/>
                </a:schemeClr>
              </a:solidFill>
              <a:miter lim="800000"/>
            </a:ln>
            <a:effectLst>
              <a:glow rad="76200">
                <a:schemeClr val="accent2">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GRILLE'!$K$48:$K$52</c:f>
              <c:numCache>
                <c:formatCode>General</c:formatCode>
                <c:ptCount val="5"/>
              </c:numCache>
            </c:numRef>
          </c:val>
          <c:extLst>
            <c:ext xmlns:c16="http://schemas.microsoft.com/office/drawing/2014/chart" uri="{C3380CC4-5D6E-409C-BE32-E72D297353CC}">
              <c16:uniqueId val="{00000004-5DFA-4AD9-838D-7450CC8DAC57}"/>
            </c:ext>
          </c:extLst>
        </c:ser>
        <c:ser>
          <c:idx val="8"/>
          <c:order val="8"/>
          <c:tx>
            <c:strRef>
              <c:f>'TRAME GRILLE'!$L$47</c:f>
              <c:strCache>
                <c:ptCount val="1"/>
              </c:strCache>
            </c:strRef>
          </c:tx>
          <c:spPr>
            <a:solidFill>
              <a:schemeClr val="accent3">
                <a:lumMod val="60000"/>
                <a:alpha val="69804"/>
              </a:schemeClr>
            </a:solidFill>
            <a:ln w="9525" cap="flat" cmpd="sng" algn="ctr">
              <a:solidFill>
                <a:schemeClr val="accent3">
                  <a:lumMod val="60000"/>
                  <a:alpha val="69804"/>
                </a:schemeClr>
              </a:solidFill>
              <a:miter lim="800000"/>
            </a:ln>
            <a:effectLst>
              <a:glow rad="76200">
                <a:schemeClr val="accent3">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GRILLE'!$L$48:$L$52</c:f>
              <c:numCache>
                <c:formatCode>General</c:formatCode>
                <c:ptCount val="5"/>
              </c:numCache>
            </c:numRef>
          </c:val>
          <c:extLst>
            <c:ext xmlns:c16="http://schemas.microsoft.com/office/drawing/2014/chart" uri="{C3380CC4-5D6E-409C-BE32-E72D297353CC}">
              <c16:uniqueId val="{00000005-5DFA-4AD9-838D-7450CC8DAC57}"/>
            </c:ext>
          </c:extLst>
        </c:ser>
        <c:ser>
          <c:idx val="9"/>
          <c:order val="9"/>
          <c:tx>
            <c:strRef>
              <c:f>'TRAME GRILLE'!$M$47</c:f>
              <c:strCache>
                <c:ptCount val="1"/>
              </c:strCache>
            </c:strRef>
          </c:tx>
          <c:spPr>
            <a:solidFill>
              <a:schemeClr val="accent4">
                <a:lumMod val="60000"/>
                <a:alpha val="69804"/>
              </a:schemeClr>
            </a:solidFill>
            <a:ln w="9525" cap="flat" cmpd="sng" algn="ctr">
              <a:solidFill>
                <a:schemeClr val="accent4">
                  <a:lumMod val="60000"/>
                  <a:alpha val="69804"/>
                </a:schemeClr>
              </a:solidFill>
              <a:miter lim="800000"/>
            </a:ln>
            <a:effectLst>
              <a:glow rad="76200">
                <a:schemeClr val="accent4">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GRILLE'!$M$48:$M$52</c:f>
              <c:numCache>
                <c:formatCode>General</c:formatCode>
                <c:ptCount val="5"/>
              </c:numCache>
            </c:numRef>
          </c:val>
          <c:extLst>
            <c:ext xmlns:c16="http://schemas.microsoft.com/office/drawing/2014/chart" uri="{C3380CC4-5D6E-409C-BE32-E72D297353CC}">
              <c16:uniqueId val="{00000006-5DFA-4AD9-838D-7450CC8DAC57}"/>
            </c:ext>
          </c:extLst>
        </c:ser>
        <c:ser>
          <c:idx val="10"/>
          <c:order val="10"/>
          <c:tx>
            <c:strRef>
              <c:f>'TRAME GRILLE'!$N$47</c:f>
              <c:strCache>
                <c:ptCount val="1"/>
              </c:strCache>
            </c:strRef>
          </c:tx>
          <c:spPr>
            <a:solidFill>
              <a:schemeClr val="accent5">
                <a:lumMod val="60000"/>
                <a:alpha val="69804"/>
              </a:schemeClr>
            </a:solidFill>
            <a:ln w="9525" cap="flat" cmpd="sng" algn="ctr">
              <a:solidFill>
                <a:schemeClr val="accent5">
                  <a:lumMod val="60000"/>
                  <a:alpha val="69804"/>
                </a:schemeClr>
              </a:solidFill>
              <a:miter lim="800000"/>
            </a:ln>
            <a:effectLst>
              <a:glow rad="76200">
                <a:schemeClr val="accent5">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GRILLE'!$N$48:$N$52</c:f>
              <c:numCache>
                <c:formatCode>General</c:formatCode>
                <c:ptCount val="5"/>
              </c:numCache>
            </c:numRef>
          </c:val>
          <c:extLst>
            <c:ext xmlns:c16="http://schemas.microsoft.com/office/drawing/2014/chart" uri="{C3380CC4-5D6E-409C-BE32-E72D297353CC}">
              <c16:uniqueId val="{00000007-5DFA-4AD9-838D-7450CC8DAC57}"/>
            </c:ext>
          </c:extLst>
        </c:ser>
        <c:ser>
          <c:idx val="11"/>
          <c:order val="11"/>
          <c:tx>
            <c:strRef>
              <c:f>'TRAME GRILLE'!$O$47</c:f>
              <c:strCache>
                <c:ptCount val="1"/>
              </c:strCache>
            </c:strRef>
          </c:tx>
          <c:spPr>
            <a:solidFill>
              <a:schemeClr val="accent6">
                <a:lumMod val="60000"/>
                <a:alpha val="69804"/>
              </a:schemeClr>
            </a:solidFill>
            <a:ln w="9525" cap="flat" cmpd="sng" algn="ctr">
              <a:solidFill>
                <a:schemeClr val="accent6">
                  <a:lumMod val="60000"/>
                  <a:alpha val="69804"/>
                </a:schemeClr>
              </a:solidFill>
              <a:miter lim="800000"/>
            </a:ln>
            <a:effectLst>
              <a:glow rad="76200">
                <a:schemeClr val="accent6">
                  <a:lumMod val="6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GRILLE'!$O$48:$O$52</c:f>
              <c:numCache>
                <c:formatCode>General</c:formatCode>
                <c:ptCount val="5"/>
              </c:numCache>
            </c:numRef>
          </c:val>
          <c:extLst>
            <c:ext xmlns:c16="http://schemas.microsoft.com/office/drawing/2014/chart" uri="{C3380CC4-5D6E-409C-BE32-E72D297353CC}">
              <c16:uniqueId val="{00000008-5DFA-4AD9-838D-7450CC8DAC57}"/>
            </c:ext>
          </c:extLst>
        </c:ser>
        <c:ser>
          <c:idx val="12"/>
          <c:order val="12"/>
          <c:tx>
            <c:strRef>
              <c:f>'TRAME GRILLE'!$P$47</c:f>
              <c:strCache>
                <c:ptCount val="1"/>
              </c:strCache>
            </c:strRef>
          </c:tx>
          <c:spPr>
            <a:solidFill>
              <a:schemeClr val="accent1">
                <a:lumMod val="80000"/>
                <a:lumOff val="20000"/>
                <a:alpha val="69804"/>
              </a:schemeClr>
            </a:solidFill>
            <a:ln w="9525" cap="flat" cmpd="sng" algn="ctr">
              <a:solidFill>
                <a:schemeClr val="accent1">
                  <a:lumMod val="80000"/>
                  <a:lumOff val="20000"/>
                  <a:alpha val="69804"/>
                </a:schemeClr>
              </a:solidFill>
              <a:miter lim="800000"/>
            </a:ln>
            <a:effectLst>
              <a:glow rad="76200">
                <a:schemeClr val="accent1">
                  <a:lumMod val="80000"/>
                  <a:lumOff val="2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GRILLE'!$P$48:$P$52</c:f>
              <c:numCache>
                <c:formatCode>General</c:formatCode>
                <c:ptCount val="5"/>
              </c:numCache>
            </c:numRef>
          </c:val>
          <c:extLst>
            <c:ext xmlns:c16="http://schemas.microsoft.com/office/drawing/2014/chart" uri="{C3380CC4-5D6E-409C-BE32-E72D297353CC}">
              <c16:uniqueId val="{00000009-5DFA-4AD9-838D-7450CC8DAC57}"/>
            </c:ext>
          </c:extLst>
        </c:ser>
        <c:ser>
          <c:idx val="13"/>
          <c:order val="13"/>
          <c:tx>
            <c:strRef>
              <c:f>'TRAME GRILLE'!$Q$47</c:f>
              <c:strCache>
                <c:ptCount val="1"/>
              </c:strCache>
            </c:strRef>
          </c:tx>
          <c:spPr>
            <a:solidFill>
              <a:schemeClr val="accent2">
                <a:lumMod val="80000"/>
                <a:lumOff val="20000"/>
                <a:alpha val="69804"/>
              </a:schemeClr>
            </a:solidFill>
            <a:ln w="9525" cap="flat" cmpd="sng" algn="ctr">
              <a:solidFill>
                <a:schemeClr val="accent2">
                  <a:lumMod val="80000"/>
                  <a:lumOff val="20000"/>
                  <a:alpha val="69804"/>
                </a:schemeClr>
              </a:solidFill>
              <a:miter lim="800000"/>
            </a:ln>
            <a:effectLst>
              <a:glow rad="76200">
                <a:schemeClr val="accent2">
                  <a:lumMod val="80000"/>
                  <a:lumOff val="2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GRILLE'!$Q$48:$Q$52</c:f>
              <c:numCache>
                <c:formatCode>General</c:formatCode>
                <c:ptCount val="5"/>
              </c:numCache>
            </c:numRef>
          </c:val>
          <c:extLst>
            <c:ext xmlns:c16="http://schemas.microsoft.com/office/drawing/2014/chart" uri="{C3380CC4-5D6E-409C-BE32-E72D297353CC}">
              <c16:uniqueId val="{0000000A-5DFA-4AD9-838D-7450CC8DAC57}"/>
            </c:ext>
          </c:extLst>
        </c:ser>
        <c:ser>
          <c:idx val="14"/>
          <c:order val="14"/>
          <c:tx>
            <c:strRef>
              <c:f>'TRAME GRILLE'!$R$47</c:f>
              <c:strCache>
                <c:ptCount val="1"/>
              </c:strCache>
            </c:strRef>
          </c:tx>
          <c:spPr>
            <a:solidFill>
              <a:schemeClr val="accent3">
                <a:lumMod val="80000"/>
                <a:lumOff val="20000"/>
                <a:alpha val="69804"/>
              </a:schemeClr>
            </a:solidFill>
            <a:ln w="9525" cap="flat" cmpd="sng" algn="ctr">
              <a:solidFill>
                <a:schemeClr val="accent3">
                  <a:lumMod val="80000"/>
                  <a:lumOff val="20000"/>
                  <a:alpha val="69804"/>
                </a:schemeClr>
              </a:solidFill>
              <a:miter lim="800000"/>
            </a:ln>
            <a:effectLst>
              <a:glow rad="76200">
                <a:schemeClr val="accent3">
                  <a:lumMod val="80000"/>
                  <a:lumOff val="2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GRILLE'!$R$48:$R$52</c:f>
              <c:numCache>
                <c:formatCode>General</c:formatCode>
                <c:ptCount val="5"/>
              </c:numCache>
            </c:numRef>
          </c:val>
          <c:extLst>
            <c:ext xmlns:c16="http://schemas.microsoft.com/office/drawing/2014/chart" uri="{C3380CC4-5D6E-409C-BE32-E72D297353CC}">
              <c16:uniqueId val="{0000000B-5DFA-4AD9-838D-7450CC8DAC57}"/>
            </c:ext>
          </c:extLst>
        </c:ser>
        <c:ser>
          <c:idx val="15"/>
          <c:order val="15"/>
          <c:tx>
            <c:strRef>
              <c:f>'TRAME GRILLE'!$S$47</c:f>
              <c:strCache>
                <c:ptCount val="1"/>
              </c:strCache>
            </c:strRef>
          </c:tx>
          <c:spPr>
            <a:solidFill>
              <a:schemeClr val="accent4">
                <a:lumMod val="80000"/>
                <a:lumOff val="20000"/>
                <a:alpha val="69804"/>
              </a:schemeClr>
            </a:solidFill>
            <a:ln w="9525" cap="flat" cmpd="sng" algn="ctr">
              <a:solidFill>
                <a:schemeClr val="accent4">
                  <a:lumMod val="80000"/>
                  <a:lumOff val="20000"/>
                  <a:alpha val="69804"/>
                </a:schemeClr>
              </a:solidFill>
              <a:miter lim="800000"/>
            </a:ln>
            <a:effectLst>
              <a:glow rad="76200">
                <a:schemeClr val="accent4">
                  <a:lumMod val="80000"/>
                  <a:lumOff val="2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GRILLE'!$S$48:$S$52</c:f>
              <c:numCache>
                <c:formatCode>General</c:formatCode>
                <c:ptCount val="5"/>
              </c:numCache>
            </c:numRef>
          </c:val>
          <c:extLst>
            <c:ext xmlns:c16="http://schemas.microsoft.com/office/drawing/2014/chart" uri="{C3380CC4-5D6E-409C-BE32-E72D297353CC}">
              <c16:uniqueId val="{0000000C-5DFA-4AD9-838D-7450CC8DAC57}"/>
            </c:ext>
          </c:extLst>
        </c:ser>
        <c:ser>
          <c:idx val="16"/>
          <c:order val="16"/>
          <c:tx>
            <c:strRef>
              <c:f>'TRAME GRILLE'!$T$47</c:f>
              <c:strCache>
                <c:ptCount val="1"/>
              </c:strCache>
            </c:strRef>
          </c:tx>
          <c:spPr>
            <a:solidFill>
              <a:schemeClr val="accent5">
                <a:lumMod val="80000"/>
                <a:lumOff val="20000"/>
                <a:alpha val="69804"/>
              </a:schemeClr>
            </a:solidFill>
            <a:ln w="9525" cap="flat" cmpd="sng" algn="ctr">
              <a:solidFill>
                <a:schemeClr val="accent5">
                  <a:lumMod val="80000"/>
                  <a:lumOff val="20000"/>
                  <a:alpha val="69804"/>
                </a:schemeClr>
              </a:solidFill>
              <a:miter lim="800000"/>
            </a:ln>
            <a:effectLst>
              <a:glow rad="76200">
                <a:schemeClr val="accent5">
                  <a:lumMod val="80000"/>
                  <a:lumOff val="20000"/>
                  <a:satMod val="175000"/>
                  <a:alpha val="34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'TRAME GRILLE'!$C$48:$C$52</c:f>
              <c:strCache>
                <c:ptCount val="5"/>
                <c:pt idx="0">
                  <c:v>Apparition ou aggravation d’une tristesse</c:v>
                </c:pt>
                <c:pt idx="1">
                  <c:v>Perte de motivation</c:v>
                </c:pt>
                <c:pt idx="2">
                  <c:v>Perte de plaisir et d’envie</c:v>
                </c:pt>
                <c:pt idx="3">
                  <c:v>Désinvestissement des centres d’intérêt</c:v>
                </c:pt>
                <c:pt idx="4">
                  <c:v>Repli sur soi</c:v>
                </c:pt>
              </c:strCache>
            </c:strRef>
          </c:cat>
          <c:val>
            <c:numRef>
              <c:f>'TRAME GRILLE'!$T$48:$T$52</c:f>
              <c:numCache>
                <c:formatCode>General</c:formatCode>
                <c:ptCount val="5"/>
              </c:numCache>
            </c:numRef>
          </c:val>
          <c:extLst>
            <c:ext xmlns:c16="http://schemas.microsoft.com/office/drawing/2014/chart" uri="{C3380CC4-5D6E-409C-BE32-E72D297353CC}">
              <c16:uniqueId val="{0000000D-5DFA-4AD9-838D-7450CC8DAC57}"/>
            </c:ext>
          </c:extLst>
        </c:ser>
        <c:dLbls>
          <c:showLegendKey val="0"/>
          <c:showVal val="1"/>
          <c:showCatName val="0"/>
          <c:showSerName val="0"/>
          <c:showPercent val="0"/>
          <c:showBubbleSize val="0"/>
        </c:dLbls>
        <c:gapWidth val="150"/>
        <c:axId val="601266824"/>
        <c:axId val="601267480"/>
      </c:barChart>
      <c:catAx>
        <c:axId val="601266824"/>
        <c:scaling>
          <c:orientation val="maxMin"/>
        </c:scaling>
        <c:delete val="0"/>
        <c:axPos val="l"/>
        <c:majorGridlines>
          <c:spPr>
            <a:ln w="9525" cap="flat" cmpd="sng" algn="ctr">
              <a:solidFill>
                <a:schemeClr val="lt1">
                  <a:alpha val="20000"/>
                </a:schemeClr>
              </a:solidFill>
              <a:round/>
            </a:ln>
            <a:effectLst/>
          </c:spPr>
        </c:majorGridlines>
        <c:numFmt formatCode="General" sourceLinked="1"/>
        <c:majorTickMark val="cross"/>
        <c:minorTickMark val="none"/>
        <c:tickLblPos val="nextTo"/>
        <c:spPr>
          <a:noFill/>
          <a:ln>
            <a:solidFill>
              <a:sysClr val="window" lastClr="FFFFFF">
                <a:lumMod val="75000"/>
              </a:sys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7480"/>
        <c:crosses val="autoZero"/>
        <c:auto val="0"/>
        <c:lblAlgn val="ctr"/>
        <c:lblOffset val="100"/>
        <c:noMultiLvlLbl val="0"/>
      </c:catAx>
      <c:valAx>
        <c:axId val="601267480"/>
        <c:scaling>
          <c:orientation val="minMax"/>
          <c:max val="3"/>
        </c:scaling>
        <c:delete val="0"/>
        <c:axPos val="t"/>
        <c:numFmt formatCode="General" sourceLinked="1"/>
        <c:majorTickMark val="out"/>
        <c:minorTickMark val="none"/>
        <c:tickLblPos val="nextTo"/>
        <c:spPr>
          <a:noFill/>
          <a:ln>
            <a:solidFill>
              <a:sysClr val="window" lastClr="FFFFFF">
                <a:lumMod val="75000"/>
              </a:sys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6824"/>
        <c:crosses val="autoZero"/>
        <c:crossBetween val="between"/>
        <c:majorUnit val="1"/>
      </c:valAx>
      <c:spPr>
        <a:noFill/>
        <a:ln>
          <a:noFill/>
        </a:ln>
        <a:effectLst/>
      </c:spPr>
    </c:plotArea>
    <c:legend>
      <c:legendPos val="t"/>
      <c:layout>
        <c:manualLayout>
          <c:xMode val="edge"/>
          <c:yMode val="edge"/>
          <c:x val="0.65110659121573999"/>
          <c:y val="9.8171478565179354E-2"/>
          <c:w val="0.34889368686868688"/>
          <c:h val="7.97312455007617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Signes d'avancée en âge au niveau comportemental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barChart>
        <c:barDir val="bar"/>
        <c:grouping val="clustered"/>
        <c:varyColors val="0"/>
        <c:ser>
          <c:idx val="0"/>
          <c:order val="0"/>
          <c:tx>
            <c:strRef>
              <c:f>'TRAME GRILLE'!$D$59</c:f>
              <c:strCache>
                <c:ptCount val="1"/>
                <c:pt idx="0">
                  <c:v>N</c:v>
                </c:pt>
              </c:strCache>
            </c:strRef>
          </c:tx>
          <c:spPr>
            <a:solidFill>
              <a:schemeClr val="accent1">
                <a:alpha val="69804"/>
              </a:schemeClr>
            </a:solidFill>
            <a:ln w="9525" cap="flat" cmpd="sng" algn="ctr">
              <a:noFill/>
              <a:miter lim="800000"/>
            </a:ln>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GRILLE'!$D$60:$D$63</c:f>
              <c:numCache>
                <c:formatCode>General</c:formatCode>
                <c:ptCount val="4"/>
              </c:numCache>
            </c:numRef>
          </c:val>
          <c:extLst>
            <c:ext xmlns:c16="http://schemas.microsoft.com/office/drawing/2014/chart" uri="{C3380CC4-5D6E-409C-BE32-E72D297353CC}">
              <c16:uniqueId val="{00000000-DF90-4330-BDFA-46A5709C2CD1}"/>
            </c:ext>
          </c:extLst>
        </c:ser>
        <c:ser>
          <c:idx val="1"/>
          <c:order val="1"/>
          <c:tx>
            <c:strRef>
              <c:f>'TRAME GRILLE'!$E$59</c:f>
              <c:strCache>
                <c:ptCount val="1"/>
                <c:pt idx="0">
                  <c:v>N+1</c:v>
                </c:pt>
              </c:strCache>
            </c:strRef>
          </c:tx>
          <c:spPr>
            <a:solidFill>
              <a:schemeClr val="accent2">
                <a:alpha val="69804"/>
              </a:schemeClr>
            </a:solidFill>
            <a:ln w="9525" cap="flat" cmpd="sng" algn="ctr">
              <a:solidFill>
                <a:schemeClr val="accent2">
                  <a:alpha val="69804"/>
                </a:schemeClr>
              </a:solidFill>
              <a:miter lim="800000"/>
            </a:ln>
            <a:effectLst>
              <a:glow>
                <a:schemeClr val="accent2">
                  <a:satMod val="175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GRILLE'!$E$60:$E$63</c:f>
              <c:numCache>
                <c:formatCode>General</c:formatCode>
                <c:ptCount val="4"/>
              </c:numCache>
            </c:numRef>
          </c:val>
          <c:extLst>
            <c:ext xmlns:c16="http://schemas.microsoft.com/office/drawing/2014/chart" uri="{C3380CC4-5D6E-409C-BE32-E72D297353CC}">
              <c16:uniqueId val="{00000001-DF90-4330-BDFA-46A5709C2CD1}"/>
            </c:ext>
          </c:extLst>
        </c:ser>
        <c:ser>
          <c:idx val="2"/>
          <c:order val="2"/>
          <c:tx>
            <c:strRef>
              <c:f>'TRAME GRILLE'!$F$59</c:f>
              <c:strCache>
                <c:ptCount val="1"/>
                <c:pt idx="0">
                  <c:v>N+2</c:v>
                </c:pt>
              </c:strCache>
            </c:strRef>
          </c:tx>
          <c:spPr>
            <a:solidFill>
              <a:schemeClr val="accent3">
                <a:alpha val="69804"/>
              </a:schemeClr>
            </a:solidFill>
            <a:ln w="9525" cap="flat" cmpd="sng" algn="ctr">
              <a:solidFill>
                <a:schemeClr val="accent3">
                  <a:alpha val="69804"/>
                </a:schemeClr>
              </a:solidFill>
              <a:miter lim="800000"/>
            </a:ln>
            <a:effectLst>
              <a:glow rad="76200">
                <a:schemeClr val="accent3">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GRILLE'!$F$60:$F$63</c:f>
              <c:numCache>
                <c:formatCode>General</c:formatCode>
                <c:ptCount val="4"/>
              </c:numCache>
            </c:numRef>
          </c:val>
          <c:extLst>
            <c:ext xmlns:c16="http://schemas.microsoft.com/office/drawing/2014/chart" uri="{C3380CC4-5D6E-409C-BE32-E72D297353CC}">
              <c16:uniqueId val="{00000002-DF90-4330-BDFA-46A5709C2CD1}"/>
            </c:ext>
          </c:extLst>
        </c:ser>
        <c:ser>
          <c:idx val="3"/>
          <c:order val="3"/>
          <c:tx>
            <c:strRef>
              <c:f>'TRAME GRILLE'!$G$59</c:f>
              <c:strCache>
                <c:ptCount val="1"/>
                <c:pt idx="0">
                  <c:v>N+3</c:v>
                </c:pt>
              </c:strCache>
            </c:strRef>
          </c:tx>
          <c:spPr>
            <a:solidFill>
              <a:schemeClr val="accent4">
                <a:alpha val="69804"/>
              </a:schemeClr>
            </a:solidFill>
            <a:ln w="9525" cap="flat" cmpd="sng" algn="ctr">
              <a:solidFill>
                <a:schemeClr val="accent4">
                  <a:alpha val="69804"/>
                </a:schemeClr>
              </a:solidFill>
              <a:miter lim="800000"/>
            </a:ln>
            <a:effectLst>
              <a:glow rad="76200">
                <a:schemeClr val="accent4">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GRILLE'!$G$60:$G$63</c:f>
              <c:numCache>
                <c:formatCode>General</c:formatCode>
                <c:ptCount val="4"/>
              </c:numCache>
            </c:numRef>
          </c:val>
          <c:extLst>
            <c:ext xmlns:c16="http://schemas.microsoft.com/office/drawing/2014/chart" uri="{C3380CC4-5D6E-409C-BE32-E72D297353CC}">
              <c16:uniqueId val="{00000000-35EB-4386-BEC3-74DEA516BB3B}"/>
            </c:ext>
          </c:extLst>
        </c:ser>
        <c:ser>
          <c:idx val="4"/>
          <c:order val="4"/>
          <c:tx>
            <c:strRef>
              <c:f>'TRAME GRILLE'!$H$59</c:f>
              <c:strCache>
                <c:ptCount val="1"/>
              </c:strCache>
            </c:strRef>
          </c:tx>
          <c:spPr>
            <a:solidFill>
              <a:schemeClr val="accent5">
                <a:alpha val="69804"/>
              </a:schemeClr>
            </a:solidFill>
            <a:ln w="9525" cap="flat" cmpd="sng" algn="ctr">
              <a:solidFill>
                <a:schemeClr val="accent5">
                  <a:alpha val="69804"/>
                </a:schemeClr>
              </a:solidFill>
              <a:miter lim="800000"/>
            </a:ln>
            <a:effectLst>
              <a:glow rad="76200">
                <a:schemeClr val="accent5">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GRILLE'!$H$60:$H$63</c:f>
              <c:numCache>
                <c:formatCode>General</c:formatCode>
                <c:ptCount val="4"/>
              </c:numCache>
            </c:numRef>
          </c:val>
          <c:extLst>
            <c:ext xmlns:c16="http://schemas.microsoft.com/office/drawing/2014/chart" uri="{C3380CC4-5D6E-409C-BE32-E72D297353CC}">
              <c16:uniqueId val="{00000001-35EB-4386-BEC3-74DEA516BB3B}"/>
            </c:ext>
          </c:extLst>
        </c:ser>
        <c:ser>
          <c:idx val="5"/>
          <c:order val="5"/>
          <c:tx>
            <c:strRef>
              <c:f>'TRAME GRILLE'!$I$59</c:f>
              <c:strCache>
                <c:ptCount val="1"/>
              </c:strCache>
            </c:strRef>
          </c:tx>
          <c:spPr>
            <a:solidFill>
              <a:schemeClr val="accent6">
                <a:alpha val="69804"/>
              </a:schemeClr>
            </a:solidFill>
            <a:ln w="9525" cap="flat" cmpd="sng" algn="ctr">
              <a:solidFill>
                <a:schemeClr val="accent6">
                  <a:alpha val="69804"/>
                </a:schemeClr>
              </a:solidFill>
              <a:miter lim="800000"/>
            </a:ln>
            <a:effectLst>
              <a:glow rad="76200">
                <a:schemeClr val="accent6">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GRILLE'!$I$60:$I$63</c:f>
              <c:numCache>
                <c:formatCode>General</c:formatCode>
                <c:ptCount val="4"/>
              </c:numCache>
            </c:numRef>
          </c:val>
          <c:extLst>
            <c:ext xmlns:c16="http://schemas.microsoft.com/office/drawing/2014/chart" uri="{C3380CC4-5D6E-409C-BE32-E72D297353CC}">
              <c16:uniqueId val="{00000002-35EB-4386-BEC3-74DEA516BB3B}"/>
            </c:ext>
          </c:extLst>
        </c:ser>
        <c:ser>
          <c:idx val="6"/>
          <c:order val="6"/>
          <c:tx>
            <c:strRef>
              <c:f>'TRAME GRILLE'!$J$59</c:f>
              <c:strCache>
                <c:ptCount val="1"/>
              </c:strCache>
            </c:strRef>
          </c:tx>
          <c:spPr>
            <a:solidFill>
              <a:schemeClr val="accent1">
                <a:lumMod val="60000"/>
                <a:alpha val="69804"/>
              </a:schemeClr>
            </a:solidFill>
            <a:ln w="9525" cap="flat" cmpd="sng" algn="ctr">
              <a:solidFill>
                <a:schemeClr val="accent1">
                  <a:lumMod val="60000"/>
                  <a:alpha val="69804"/>
                </a:schemeClr>
              </a:solidFill>
              <a:miter lim="800000"/>
            </a:ln>
            <a:effectLst>
              <a:glow rad="76200">
                <a:schemeClr val="accent1">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GRILLE'!$J$60:$J$63</c:f>
              <c:numCache>
                <c:formatCode>General</c:formatCode>
                <c:ptCount val="4"/>
              </c:numCache>
            </c:numRef>
          </c:val>
          <c:extLst>
            <c:ext xmlns:c16="http://schemas.microsoft.com/office/drawing/2014/chart" uri="{C3380CC4-5D6E-409C-BE32-E72D297353CC}">
              <c16:uniqueId val="{00000003-35EB-4386-BEC3-74DEA516BB3B}"/>
            </c:ext>
          </c:extLst>
        </c:ser>
        <c:ser>
          <c:idx val="7"/>
          <c:order val="7"/>
          <c:tx>
            <c:strRef>
              <c:f>'TRAME GRILLE'!$K$59</c:f>
              <c:strCache>
                <c:ptCount val="1"/>
              </c:strCache>
            </c:strRef>
          </c:tx>
          <c:spPr>
            <a:solidFill>
              <a:schemeClr val="accent2">
                <a:lumMod val="60000"/>
                <a:alpha val="69804"/>
              </a:schemeClr>
            </a:solidFill>
            <a:ln w="9525" cap="flat" cmpd="sng" algn="ctr">
              <a:solidFill>
                <a:schemeClr val="accent2">
                  <a:lumMod val="60000"/>
                  <a:alpha val="69804"/>
                </a:schemeClr>
              </a:solidFill>
              <a:miter lim="800000"/>
            </a:ln>
            <a:effectLst>
              <a:glow rad="76200">
                <a:schemeClr val="accent2">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GRILLE'!$K$60:$K$63</c:f>
              <c:numCache>
                <c:formatCode>General</c:formatCode>
                <c:ptCount val="4"/>
              </c:numCache>
            </c:numRef>
          </c:val>
          <c:extLst>
            <c:ext xmlns:c16="http://schemas.microsoft.com/office/drawing/2014/chart" uri="{C3380CC4-5D6E-409C-BE32-E72D297353CC}">
              <c16:uniqueId val="{00000004-35EB-4386-BEC3-74DEA516BB3B}"/>
            </c:ext>
          </c:extLst>
        </c:ser>
        <c:ser>
          <c:idx val="8"/>
          <c:order val="8"/>
          <c:tx>
            <c:strRef>
              <c:f>'TRAME GRILLE'!$L$59</c:f>
              <c:strCache>
                <c:ptCount val="1"/>
              </c:strCache>
            </c:strRef>
          </c:tx>
          <c:spPr>
            <a:solidFill>
              <a:schemeClr val="accent3">
                <a:lumMod val="60000"/>
                <a:alpha val="69804"/>
              </a:schemeClr>
            </a:solidFill>
            <a:ln w="9525" cap="flat" cmpd="sng" algn="ctr">
              <a:solidFill>
                <a:schemeClr val="accent3">
                  <a:lumMod val="60000"/>
                  <a:alpha val="69804"/>
                </a:schemeClr>
              </a:solidFill>
              <a:miter lim="800000"/>
            </a:ln>
            <a:effectLst>
              <a:glow rad="76200">
                <a:schemeClr val="accent3">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GRILLE'!$L$60:$L$63</c:f>
              <c:numCache>
                <c:formatCode>General</c:formatCode>
                <c:ptCount val="4"/>
              </c:numCache>
            </c:numRef>
          </c:val>
          <c:extLst>
            <c:ext xmlns:c16="http://schemas.microsoft.com/office/drawing/2014/chart" uri="{C3380CC4-5D6E-409C-BE32-E72D297353CC}">
              <c16:uniqueId val="{00000005-35EB-4386-BEC3-74DEA516BB3B}"/>
            </c:ext>
          </c:extLst>
        </c:ser>
        <c:ser>
          <c:idx val="9"/>
          <c:order val="9"/>
          <c:tx>
            <c:strRef>
              <c:f>'TRAME GRILLE'!$M$59</c:f>
              <c:strCache>
                <c:ptCount val="1"/>
              </c:strCache>
            </c:strRef>
          </c:tx>
          <c:spPr>
            <a:solidFill>
              <a:schemeClr val="accent4">
                <a:lumMod val="60000"/>
                <a:alpha val="69804"/>
              </a:schemeClr>
            </a:solidFill>
            <a:ln w="9525" cap="flat" cmpd="sng" algn="ctr">
              <a:solidFill>
                <a:schemeClr val="accent4">
                  <a:lumMod val="60000"/>
                  <a:alpha val="69804"/>
                </a:schemeClr>
              </a:solidFill>
              <a:miter lim="800000"/>
            </a:ln>
            <a:effectLst>
              <a:glow rad="76200">
                <a:schemeClr val="accent4">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GRILLE'!$M$60:$M$63</c:f>
              <c:numCache>
                <c:formatCode>General</c:formatCode>
                <c:ptCount val="4"/>
              </c:numCache>
            </c:numRef>
          </c:val>
          <c:extLst>
            <c:ext xmlns:c16="http://schemas.microsoft.com/office/drawing/2014/chart" uri="{C3380CC4-5D6E-409C-BE32-E72D297353CC}">
              <c16:uniqueId val="{00000006-35EB-4386-BEC3-74DEA516BB3B}"/>
            </c:ext>
          </c:extLst>
        </c:ser>
        <c:ser>
          <c:idx val="10"/>
          <c:order val="10"/>
          <c:tx>
            <c:strRef>
              <c:f>'TRAME GRILLE'!$N$59</c:f>
              <c:strCache>
                <c:ptCount val="1"/>
              </c:strCache>
            </c:strRef>
          </c:tx>
          <c:spPr>
            <a:solidFill>
              <a:schemeClr val="accent5">
                <a:lumMod val="60000"/>
                <a:alpha val="69804"/>
              </a:schemeClr>
            </a:solidFill>
            <a:ln w="9525" cap="flat" cmpd="sng" algn="ctr">
              <a:solidFill>
                <a:schemeClr val="accent5">
                  <a:lumMod val="60000"/>
                  <a:alpha val="69804"/>
                </a:schemeClr>
              </a:solidFill>
              <a:miter lim="800000"/>
            </a:ln>
            <a:effectLst>
              <a:glow rad="76200">
                <a:schemeClr val="accent5">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GRILLE'!$N$60:$N$63</c:f>
              <c:numCache>
                <c:formatCode>General</c:formatCode>
                <c:ptCount val="4"/>
              </c:numCache>
            </c:numRef>
          </c:val>
          <c:extLst>
            <c:ext xmlns:c16="http://schemas.microsoft.com/office/drawing/2014/chart" uri="{C3380CC4-5D6E-409C-BE32-E72D297353CC}">
              <c16:uniqueId val="{00000007-35EB-4386-BEC3-74DEA516BB3B}"/>
            </c:ext>
          </c:extLst>
        </c:ser>
        <c:ser>
          <c:idx val="11"/>
          <c:order val="11"/>
          <c:tx>
            <c:strRef>
              <c:f>'TRAME GRILLE'!$O$59</c:f>
              <c:strCache>
                <c:ptCount val="1"/>
              </c:strCache>
            </c:strRef>
          </c:tx>
          <c:spPr>
            <a:solidFill>
              <a:schemeClr val="accent6">
                <a:lumMod val="60000"/>
                <a:alpha val="69804"/>
              </a:schemeClr>
            </a:solidFill>
            <a:ln w="9525" cap="flat" cmpd="sng" algn="ctr">
              <a:solidFill>
                <a:schemeClr val="accent6">
                  <a:lumMod val="60000"/>
                  <a:alpha val="69804"/>
                </a:schemeClr>
              </a:solidFill>
              <a:miter lim="800000"/>
            </a:ln>
            <a:effectLst>
              <a:glow rad="76200">
                <a:schemeClr val="accent6">
                  <a:lumMod val="6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GRILLE'!$O$60:$O$63</c:f>
              <c:numCache>
                <c:formatCode>General</c:formatCode>
                <c:ptCount val="4"/>
              </c:numCache>
            </c:numRef>
          </c:val>
          <c:extLst>
            <c:ext xmlns:c16="http://schemas.microsoft.com/office/drawing/2014/chart" uri="{C3380CC4-5D6E-409C-BE32-E72D297353CC}">
              <c16:uniqueId val="{00000008-35EB-4386-BEC3-74DEA516BB3B}"/>
            </c:ext>
          </c:extLst>
        </c:ser>
        <c:ser>
          <c:idx val="12"/>
          <c:order val="12"/>
          <c:tx>
            <c:strRef>
              <c:f>'TRAME GRILLE'!$P$59</c:f>
              <c:strCache>
                <c:ptCount val="1"/>
              </c:strCache>
            </c:strRef>
          </c:tx>
          <c:spPr>
            <a:solidFill>
              <a:schemeClr val="accent1">
                <a:lumMod val="80000"/>
                <a:lumOff val="20000"/>
                <a:alpha val="69804"/>
              </a:schemeClr>
            </a:solidFill>
            <a:ln w="9525" cap="flat" cmpd="sng" algn="ctr">
              <a:solidFill>
                <a:schemeClr val="accent1">
                  <a:lumMod val="80000"/>
                  <a:lumOff val="20000"/>
                  <a:alpha val="69804"/>
                </a:schemeClr>
              </a:solidFill>
              <a:miter lim="800000"/>
            </a:ln>
            <a:effectLst>
              <a:glow rad="76200">
                <a:schemeClr val="accent1">
                  <a:lumMod val="80000"/>
                  <a:lumOff val="2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GRILLE'!$P$60:$P$63</c:f>
              <c:numCache>
                <c:formatCode>General</c:formatCode>
                <c:ptCount val="4"/>
              </c:numCache>
            </c:numRef>
          </c:val>
          <c:extLst>
            <c:ext xmlns:c16="http://schemas.microsoft.com/office/drawing/2014/chart" uri="{C3380CC4-5D6E-409C-BE32-E72D297353CC}">
              <c16:uniqueId val="{00000009-35EB-4386-BEC3-74DEA516BB3B}"/>
            </c:ext>
          </c:extLst>
        </c:ser>
        <c:ser>
          <c:idx val="13"/>
          <c:order val="13"/>
          <c:tx>
            <c:strRef>
              <c:f>'TRAME GRILLE'!$Q$59</c:f>
              <c:strCache>
                <c:ptCount val="1"/>
              </c:strCache>
            </c:strRef>
          </c:tx>
          <c:spPr>
            <a:solidFill>
              <a:schemeClr val="accent2">
                <a:lumMod val="80000"/>
                <a:lumOff val="20000"/>
                <a:alpha val="69804"/>
              </a:schemeClr>
            </a:solidFill>
            <a:ln w="9525" cap="flat" cmpd="sng" algn="ctr">
              <a:solidFill>
                <a:schemeClr val="accent2">
                  <a:lumMod val="80000"/>
                  <a:lumOff val="20000"/>
                  <a:alpha val="69804"/>
                </a:schemeClr>
              </a:solidFill>
              <a:miter lim="800000"/>
            </a:ln>
            <a:effectLst>
              <a:glow rad="76200">
                <a:schemeClr val="accent2">
                  <a:lumMod val="80000"/>
                  <a:lumOff val="2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GRILLE'!$Q$60:$Q$63</c:f>
              <c:numCache>
                <c:formatCode>General</c:formatCode>
                <c:ptCount val="4"/>
              </c:numCache>
            </c:numRef>
          </c:val>
          <c:extLst>
            <c:ext xmlns:c16="http://schemas.microsoft.com/office/drawing/2014/chart" uri="{C3380CC4-5D6E-409C-BE32-E72D297353CC}">
              <c16:uniqueId val="{0000000A-35EB-4386-BEC3-74DEA516BB3B}"/>
            </c:ext>
          </c:extLst>
        </c:ser>
        <c:ser>
          <c:idx val="14"/>
          <c:order val="14"/>
          <c:tx>
            <c:strRef>
              <c:f>'TRAME GRILLE'!$R$59</c:f>
              <c:strCache>
                <c:ptCount val="1"/>
              </c:strCache>
            </c:strRef>
          </c:tx>
          <c:spPr>
            <a:solidFill>
              <a:schemeClr val="accent3">
                <a:lumMod val="80000"/>
                <a:lumOff val="20000"/>
                <a:alpha val="69804"/>
              </a:schemeClr>
            </a:solidFill>
            <a:ln w="9525" cap="flat" cmpd="sng" algn="ctr">
              <a:solidFill>
                <a:schemeClr val="accent3">
                  <a:lumMod val="80000"/>
                  <a:lumOff val="20000"/>
                  <a:alpha val="69804"/>
                </a:schemeClr>
              </a:solidFill>
              <a:miter lim="800000"/>
            </a:ln>
            <a:effectLst>
              <a:glow rad="76200">
                <a:schemeClr val="accent3">
                  <a:lumMod val="80000"/>
                  <a:lumOff val="2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GRILLE'!$R$60:$R$63</c:f>
              <c:numCache>
                <c:formatCode>General</c:formatCode>
                <c:ptCount val="4"/>
              </c:numCache>
            </c:numRef>
          </c:val>
          <c:extLst>
            <c:ext xmlns:c16="http://schemas.microsoft.com/office/drawing/2014/chart" uri="{C3380CC4-5D6E-409C-BE32-E72D297353CC}">
              <c16:uniqueId val="{0000000B-35EB-4386-BEC3-74DEA516BB3B}"/>
            </c:ext>
          </c:extLst>
        </c:ser>
        <c:ser>
          <c:idx val="15"/>
          <c:order val="15"/>
          <c:tx>
            <c:strRef>
              <c:f>'TRAME GRILLE'!$S$59</c:f>
              <c:strCache>
                <c:ptCount val="1"/>
              </c:strCache>
            </c:strRef>
          </c:tx>
          <c:spPr>
            <a:solidFill>
              <a:schemeClr val="accent4">
                <a:lumMod val="80000"/>
                <a:lumOff val="20000"/>
                <a:alpha val="69804"/>
              </a:schemeClr>
            </a:solidFill>
            <a:ln w="9525" cap="flat" cmpd="sng" algn="ctr">
              <a:solidFill>
                <a:schemeClr val="accent4">
                  <a:lumMod val="80000"/>
                  <a:lumOff val="20000"/>
                  <a:alpha val="69804"/>
                </a:schemeClr>
              </a:solidFill>
              <a:miter lim="800000"/>
            </a:ln>
            <a:effectLst>
              <a:glow rad="76200">
                <a:schemeClr val="accent4">
                  <a:lumMod val="80000"/>
                  <a:lumOff val="2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GRILLE'!$S$60:$S$63</c:f>
              <c:numCache>
                <c:formatCode>General</c:formatCode>
                <c:ptCount val="4"/>
              </c:numCache>
            </c:numRef>
          </c:val>
          <c:extLst>
            <c:ext xmlns:c16="http://schemas.microsoft.com/office/drawing/2014/chart" uri="{C3380CC4-5D6E-409C-BE32-E72D297353CC}">
              <c16:uniqueId val="{0000000C-35EB-4386-BEC3-74DEA516BB3B}"/>
            </c:ext>
          </c:extLst>
        </c:ser>
        <c:ser>
          <c:idx val="16"/>
          <c:order val="16"/>
          <c:tx>
            <c:strRef>
              <c:f>'TRAME GRILLE'!$T$59</c:f>
              <c:strCache>
                <c:ptCount val="1"/>
              </c:strCache>
            </c:strRef>
          </c:tx>
          <c:spPr>
            <a:solidFill>
              <a:schemeClr val="accent5">
                <a:lumMod val="80000"/>
                <a:lumOff val="20000"/>
                <a:alpha val="69804"/>
              </a:schemeClr>
            </a:solidFill>
            <a:ln w="9525" cap="flat" cmpd="sng" algn="ctr">
              <a:solidFill>
                <a:schemeClr val="accent5">
                  <a:lumMod val="80000"/>
                  <a:lumOff val="20000"/>
                  <a:alpha val="69804"/>
                </a:schemeClr>
              </a:solidFill>
              <a:miter lim="800000"/>
            </a:ln>
            <a:effectLst>
              <a:glow rad="76200">
                <a:schemeClr val="accent5">
                  <a:lumMod val="80000"/>
                  <a:lumOff val="20000"/>
                  <a:satMod val="175000"/>
                  <a:alpha val="34000"/>
                </a:schemeClr>
              </a:glow>
            </a:effectLst>
          </c:spPr>
          <c:invertIfNegative val="0"/>
          <c:cat>
            <c:strRef>
              <c:f>'TRAME GRILLE'!$C$60:$C$63</c:f>
              <c:strCache>
                <c:ptCount val="4"/>
                <c:pt idx="0">
                  <c:v>Installation ou aggravation d’une ritualisation</c:v>
                </c:pt>
                <c:pt idx="1">
                  <c:v>Installation ou aggravation d’une agressivité      </c:v>
                </c:pt>
                <c:pt idx="2">
                  <c:v>Apparition ou augmentation des situations de conflits</c:v>
                </c:pt>
                <c:pt idx="3">
                  <c:v>Installation ou aggravation d’un refus de communiquer</c:v>
                </c:pt>
              </c:strCache>
            </c:strRef>
          </c:cat>
          <c:val>
            <c:numRef>
              <c:f>'TRAME GRILLE'!$T$60:$T$63</c:f>
              <c:numCache>
                <c:formatCode>General</c:formatCode>
                <c:ptCount val="4"/>
              </c:numCache>
            </c:numRef>
          </c:val>
          <c:extLst>
            <c:ext xmlns:c16="http://schemas.microsoft.com/office/drawing/2014/chart" uri="{C3380CC4-5D6E-409C-BE32-E72D297353CC}">
              <c16:uniqueId val="{0000000D-35EB-4386-BEC3-74DEA516BB3B}"/>
            </c:ext>
          </c:extLst>
        </c:ser>
        <c:dLbls>
          <c:showLegendKey val="0"/>
          <c:showVal val="0"/>
          <c:showCatName val="0"/>
          <c:showSerName val="0"/>
          <c:showPercent val="0"/>
          <c:showBubbleSize val="0"/>
        </c:dLbls>
        <c:gapWidth val="150"/>
        <c:axId val="564000976"/>
        <c:axId val="563999336"/>
      </c:barChart>
      <c:catAx>
        <c:axId val="564000976"/>
        <c:scaling>
          <c:orientation val="maxMin"/>
        </c:scaling>
        <c:delete val="0"/>
        <c:axPos val="l"/>
        <c:majorGridlines>
          <c:spPr>
            <a:ln w="9525" cap="flat" cmpd="sng" algn="ctr">
              <a:solidFill>
                <a:schemeClr val="lt1">
                  <a:alpha val="20000"/>
                </a:schemeClr>
              </a:solidFill>
              <a:round/>
            </a:ln>
            <a:effectLst/>
          </c:spPr>
        </c:majorGridlines>
        <c:numFmt formatCode="General" sourceLinked="1"/>
        <c:majorTickMark val="cross"/>
        <c:minorTickMark val="none"/>
        <c:tickLblPos val="nextTo"/>
        <c:spPr>
          <a:noFill/>
          <a:ln>
            <a:solidFill>
              <a:schemeClr val="accent1"/>
            </a:solidFill>
          </a:ln>
          <a:effectLst/>
        </c:spPr>
        <c:txPr>
          <a:bodyPr rot="-60000000" spcFirstLastPara="1" vertOverflow="ellipsis" vert="horz" wrap="square" anchor="ctr" anchorCtr="0"/>
          <a:lstStyle/>
          <a:p>
            <a:pPr>
              <a:defRPr sz="900" b="0" i="0" u="none" strike="noStrike" kern="1200" baseline="0">
                <a:solidFill>
                  <a:schemeClr val="lt1">
                    <a:lumMod val="75000"/>
                  </a:schemeClr>
                </a:solidFill>
                <a:latin typeface="+mn-lt"/>
                <a:ea typeface="+mn-ea"/>
                <a:cs typeface="+mn-cs"/>
              </a:defRPr>
            </a:pPr>
            <a:endParaRPr lang="fr-FR"/>
          </a:p>
        </c:txPr>
        <c:crossAx val="563999336"/>
        <c:crosses val="autoZero"/>
        <c:auto val="0"/>
        <c:lblAlgn val="ctr"/>
        <c:lblOffset val="100"/>
        <c:noMultiLvlLbl val="0"/>
      </c:catAx>
      <c:valAx>
        <c:axId val="563999336"/>
        <c:scaling>
          <c:orientation val="minMax"/>
          <c:max val="3"/>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000976"/>
        <c:crossesAt val="1"/>
        <c:crossBetween val="between"/>
        <c:majorUnit val="1"/>
      </c:valAx>
      <c:spPr>
        <a:noFill/>
        <a:ln>
          <a:noFill/>
        </a:ln>
        <a:effectLst/>
      </c:spPr>
    </c:plotArea>
    <c:legend>
      <c:legendPos val="t"/>
      <c:layout>
        <c:manualLayout>
          <c:xMode val="edge"/>
          <c:yMode val="edge"/>
          <c:x val="0.61830103441342887"/>
          <c:y val="0.12321839622032117"/>
          <c:w val="0.38169892990063142"/>
          <c:h val="9.3324693851423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fr-FR" sz="900" b="1">
                <a:solidFill>
                  <a:srgbClr val="CC99FF"/>
                </a:solidFill>
              </a:rPr>
              <a:t>Comportements à risque de vieillissement précoce</a:t>
            </a:r>
            <a:r>
              <a:rPr lang="fr-FR" sz="900" b="1" baseline="0">
                <a:solidFill>
                  <a:srgbClr val="CC99FF"/>
                </a:solidFill>
              </a:rPr>
              <a:t>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fr-FR"/>
        </a:p>
      </c:txPr>
    </c:title>
    <c:autoTitleDeleted val="0"/>
    <c:plotArea>
      <c:layout/>
      <c:radarChart>
        <c:radarStyle val="marker"/>
        <c:varyColors val="0"/>
        <c:ser>
          <c:idx val="0"/>
          <c:order val="0"/>
          <c:tx>
            <c:strRef>
              <c:f>'TRAME GRILLE'!$D$70</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GRILLE'!$D$71:$D$73</c:f>
              <c:numCache>
                <c:formatCode>General</c:formatCode>
                <c:ptCount val="3"/>
              </c:numCache>
            </c:numRef>
          </c:val>
          <c:extLst>
            <c:ext xmlns:c16="http://schemas.microsoft.com/office/drawing/2014/chart" uri="{C3380CC4-5D6E-409C-BE32-E72D297353CC}">
              <c16:uniqueId val="{00000000-9EE6-4B64-A253-512147582BB7}"/>
            </c:ext>
          </c:extLst>
        </c:ser>
        <c:ser>
          <c:idx val="1"/>
          <c:order val="1"/>
          <c:tx>
            <c:strRef>
              <c:f>'TRAME GRILLE'!$E$70</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GRILLE'!$E$71:$E$73</c:f>
              <c:numCache>
                <c:formatCode>General</c:formatCode>
                <c:ptCount val="3"/>
              </c:numCache>
            </c:numRef>
          </c:val>
          <c:extLst>
            <c:ext xmlns:c16="http://schemas.microsoft.com/office/drawing/2014/chart" uri="{C3380CC4-5D6E-409C-BE32-E72D297353CC}">
              <c16:uniqueId val="{00000001-9EE6-4B64-A253-512147582BB7}"/>
            </c:ext>
          </c:extLst>
        </c:ser>
        <c:ser>
          <c:idx val="2"/>
          <c:order val="2"/>
          <c:tx>
            <c:strRef>
              <c:f>'TRAME GRILLE'!$F$70</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GRILLE'!$F$71:$F$73</c:f>
              <c:numCache>
                <c:formatCode>General</c:formatCode>
                <c:ptCount val="3"/>
              </c:numCache>
            </c:numRef>
          </c:val>
          <c:extLst>
            <c:ext xmlns:c16="http://schemas.microsoft.com/office/drawing/2014/chart" uri="{C3380CC4-5D6E-409C-BE32-E72D297353CC}">
              <c16:uniqueId val="{00000002-9EE6-4B64-A253-512147582BB7}"/>
            </c:ext>
          </c:extLst>
        </c:ser>
        <c:ser>
          <c:idx val="3"/>
          <c:order val="3"/>
          <c:tx>
            <c:strRef>
              <c:f>'TRAME GRILLE'!$G$70</c:f>
              <c:strCache>
                <c:ptCount val="1"/>
                <c:pt idx="0">
                  <c:v>N+3</c:v>
                </c:pt>
              </c:strCache>
            </c:strRef>
          </c:tx>
          <c:spPr>
            <a:ln w="28575" cap="rnd">
              <a:solidFill>
                <a:schemeClr val="accent4"/>
              </a:solidFill>
            </a:ln>
            <a:effectLst>
              <a:glow rad="76200">
                <a:schemeClr val="accent4">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GRILLE'!$G$71:$G$73</c:f>
              <c:numCache>
                <c:formatCode>General</c:formatCode>
                <c:ptCount val="3"/>
              </c:numCache>
            </c:numRef>
          </c:val>
          <c:extLst>
            <c:ext xmlns:c16="http://schemas.microsoft.com/office/drawing/2014/chart" uri="{C3380CC4-5D6E-409C-BE32-E72D297353CC}">
              <c16:uniqueId val="{00000000-146B-46DD-AD30-CDCD2B249E07}"/>
            </c:ext>
          </c:extLst>
        </c:ser>
        <c:ser>
          <c:idx val="4"/>
          <c:order val="4"/>
          <c:tx>
            <c:strRef>
              <c:f>'TRAME GRILLE'!$H$70</c:f>
              <c:strCache>
                <c:ptCount val="1"/>
              </c:strCache>
            </c:strRef>
          </c:tx>
          <c:spPr>
            <a:ln w="28575" cap="rnd">
              <a:solidFill>
                <a:schemeClr val="accent5"/>
              </a:solidFill>
            </a:ln>
            <a:effectLst>
              <a:glow rad="76200">
                <a:schemeClr val="accent5">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GRILLE'!$H$71:$H$73</c:f>
              <c:numCache>
                <c:formatCode>General</c:formatCode>
                <c:ptCount val="3"/>
              </c:numCache>
            </c:numRef>
          </c:val>
          <c:extLst>
            <c:ext xmlns:c16="http://schemas.microsoft.com/office/drawing/2014/chart" uri="{C3380CC4-5D6E-409C-BE32-E72D297353CC}">
              <c16:uniqueId val="{00000001-146B-46DD-AD30-CDCD2B249E07}"/>
            </c:ext>
          </c:extLst>
        </c:ser>
        <c:ser>
          <c:idx val="5"/>
          <c:order val="5"/>
          <c:tx>
            <c:strRef>
              <c:f>'TRAME GRILLE'!$I$70</c:f>
              <c:strCache>
                <c:ptCount val="1"/>
              </c:strCache>
            </c:strRef>
          </c:tx>
          <c:spPr>
            <a:ln w="28575" cap="rnd">
              <a:solidFill>
                <a:schemeClr val="accent6"/>
              </a:solidFill>
            </a:ln>
            <a:effectLst>
              <a:glow rad="76200">
                <a:schemeClr val="accent6">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GRILLE'!$I$71:$I$73</c:f>
              <c:numCache>
                <c:formatCode>General</c:formatCode>
                <c:ptCount val="3"/>
              </c:numCache>
            </c:numRef>
          </c:val>
          <c:extLst>
            <c:ext xmlns:c16="http://schemas.microsoft.com/office/drawing/2014/chart" uri="{C3380CC4-5D6E-409C-BE32-E72D297353CC}">
              <c16:uniqueId val="{00000002-146B-46DD-AD30-CDCD2B249E07}"/>
            </c:ext>
          </c:extLst>
        </c:ser>
        <c:ser>
          <c:idx val="6"/>
          <c:order val="6"/>
          <c:tx>
            <c:strRef>
              <c:f>'TRAME GRILLE'!$J$70</c:f>
              <c:strCache>
                <c:ptCount val="1"/>
              </c:strCache>
            </c:strRef>
          </c:tx>
          <c:spPr>
            <a:ln w="28575" cap="rnd">
              <a:solidFill>
                <a:schemeClr val="accent1">
                  <a:lumMod val="60000"/>
                </a:schemeClr>
              </a:solidFill>
            </a:ln>
            <a:effectLst>
              <a:glow rad="76200">
                <a:schemeClr val="accent1">
                  <a:lumMod val="60000"/>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GRILLE'!$J$71:$J$73</c:f>
              <c:numCache>
                <c:formatCode>General</c:formatCode>
                <c:ptCount val="3"/>
              </c:numCache>
            </c:numRef>
          </c:val>
          <c:extLst>
            <c:ext xmlns:c16="http://schemas.microsoft.com/office/drawing/2014/chart" uri="{C3380CC4-5D6E-409C-BE32-E72D297353CC}">
              <c16:uniqueId val="{00000003-146B-46DD-AD30-CDCD2B249E07}"/>
            </c:ext>
          </c:extLst>
        </c:ser>
        <c:ser>
          <c:idx val="7"/>
          <c:order val="7"/>
          <c:tx>
            <c:strRef>
              <c:f>'TRAME GRILLE'!$K$70</c:f>
              <c:strCache>
                <c:ptCount val="1"/>
              </c:strCache>
            </c:strRef>
          </c:tx>
          <c:spPr>
            <a:ln w="28575" cap="rnd">
              <a:solidFill>
                <a:schemeClr val="accent2">
                  <a:lumMod val="60000"/>
                </a:schemeClr>
              </a:solidFill>
            </a:ln>
            <a:effectLst>
              <a:glow rad="76200">
                <a:schemeClr val="accent2">
                  <a:lumMod val="60000"/>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GRILLE'!$K$71:$K$73</c:f>
              <c:numCache>
                <c:formatCode>General</c:formatCode>
                <c:ptCount val="3"/>
              </c:numCache>
            </c:numRef>
          </c:val>
          <c:extLst>
            <c:ext xmlns:c16="http://schemas.microsoft.com/office/drawing/2014/chart" uri="{C3380CC4-5D6E-409C-BE32-E72D297353CC}">
              <c16:uniqueId val="{00000004-146B-46DD-AD30-CDCD2B249E07}"/>
            </c:ext>
          </c:extLst>
        </c:ser>
        <c:ser>
          <c:idx val="8"/>
          <c:order val="8"/>
          <c:tx>
            <c:strRef>
              <c:f>'TRAME GRILLE'!$L$70</c:f>
              <c:strCache>
                <c:ptCount val="1"/>
              </c:strCache>
            </c:strRef>
          </c:tx>
          <c:spPr>
            <a:ln w="28575" cap="rnd">
              <a:solidFill>
                <a:schemeClr val="accent3">
                  <a:lumMod val="60000"/>
                </a:schemeClr>
              </a:solidFill>
            </a:ln>
            <a:effectLst>
              <a:glow rad="76200">
                <a:schemeClr val="accent3">
                  <a:lumMod val="60000"/>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GRILLE'!$L$71:$L$73</c:f>
              <c:numCache>
                <c:formatCode>General</c:formatCode>
                <c:ptCount val="3"/>
              </c:numCache>
            </c:numRef>
          </c:val>
          <c:extLst>
            <c:ext xmlns:c16="http://schemas.microsoft.com/office/drawing/2014/chart" uri="{C3380CC4-5D6E-409C-BE32-E72D297353CC}">
              <c16:uniqueId val="{00000005-146B-46DD-AD30-CDCD2B249E07}"/>
            </c:ext>
          </c:extLst>
        </c:ser>
        <c:ser>
          <c:idx val="9"/>
          <c:order val="9"/>
          <c:tx>
            <c:strRef>
              <c:f>'TRAME GRILLE'!$M$70</c:f>
              <c:strCache>
                <c:ptCount val="1"/>
              </c:strCache>
            </c:strRef>
          </c:tx>
          <c:spPr>
            <a:ln w="28575" cap="rnd">
              <a:solidFill>
                <a:schemeClr val="accent4">
                  <a:lumMod val="60000"/>
                </a:schemeClr>
              </a:solidFill>
            </a:ln>
            <a:effectLst>
              <a:glow rad="76200">
                <a:schemeClr val="accent4">
                  <a:lumMod val="60000"/>
                  <a:satMod val="175000"/>
                  <a:alpha val="34000"/>
                </a:schemeClr>
              </a:glow>
            </a:effectLst>
          </c:spPr>
          <c:marker>
            <c:symbol val="none"/>
          </c:marker>
          <c:cat>
            <c:strRef>
              <c:f>'TRAME GRILLE'!$C$71:$C$73</c:f>
              <c:strCache>
                <c:ptCount val="3"/>
                <c:pt idx="0">
                  <c:v>Tabagisme             </c:v>
                </c:pt>
                <c:pt idx="1">
                  <c:v>Consommation d’alcool                                  </c:v>
                </c:pt>
                <c:pt idx="2">
                  <c:v>Sédentarité   </c:v>
                </c:pt>
              </c:strCache>
            </c:strRef>
          </c:cat>
          <c:val>
            <c:numRef>
              <c:f>'TRAME GRILLE'!$M$71:$M$73</c:f>
              <c:numCache>
                <c:formatCode>General</c:formatCode>
                <c:ptCount val="3"/>
              </c:numCache>
            </c:numRef>
          </c:val>
          <c:extLst>
            <c:ext xmlns:c16="http://schemas.microsoft.com/office/drawing/2014/chart" uri="{C3380CC4-5D6E-409C-BE32-E72D297353CC}">
              <c16:uniqueId val="{00000006-146B-46DD-AD30-CDCD2B249E07}"/>
            </c:ext>
          </c:extLst>
        </c:ser>
        <c:dLbls>
          <c:showLegendKey val="0"/>
          <c:showVal val="0"/>
          <c:showCatName val="0"/>
          <c:showSerName val="0"/>
          <c:showPercent val="0"/>
          <c:showBubbleSize val="0"/>
        </c:dLbls>
        <c:axId val="564834104"/>
        <c:axId val="564829840"/>
      </c:radarChart>
      <c:catAx>
        <c:axId val="5648341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829840"/>
        <c:crosses val="autoZero"/>
        <c:auto val="1"/>
        <c:lblAlgn val="ctr"/>
        <c:lblOffset val="100"/>
        <c:noMultiLvlLbl val="0"/>
      </c:catAx>
      <c:valAx>
        <c:axId val="564829840"/>
        <c:scaling>
          <c:orientation val="minMax"/>
          <c:max val="2"/>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83410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r>
              <a:rPr lang="fr-FR" sz="900" b="1" baseline="0">
                <a:solidFill>
                  <a:srgbClr val="CC99FF"/>
                </a:solidFill>
              </a:rPr>
              <a:t>Risque mémoire </a:t>
            </a:r>
            <a:endParaRPr lang="fr-FR" sz="900" b="1">
              <a:solidFill>
                <a:srgbClr val="CC99FF"/>
              </a:solidFill>
            </a:endParaRPr>
          </a:p>
        </c:rich>
      </c:tx>
      <c:layout>
        <c:manualLayout>
          <c:xMode val="edge"/>
          <c:yMode val="edge"/>
          <c:x val="0.60560100319510424"/>
          <c:y val="6.0185185185185182E-2"/>
        </c:manualLayout>
      </c:layout>
      <c:overlay val="0"/>
      <c:spPr>
        <a:noFill/>
        <a:ln>
          <a:noFill/>
        </a:ln>
        <a:effectLst/>
      </c:spPr>
      <c:txPr>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endParaRPr lang="fr-FR"/>
        </a:p>
      </c:txPr>
    </c:title>
    <c:autoTitleDeleted val="0"/>
    <c:plotArea>
      <c:layout/>
      <c:barChart>
        <c:barDir val="bar"/>
        <c:grouping val="clustered"/>
        <c:varyColors val="0"/>
        <c:ser>
          <c:idx val="0"/>
          <c:order val="0"/>
          <c:tx>
            <c:strRef>
              <c:f>'TRAME GRILLE'!$D$81</c:f>
              <c:strCache>
                <c:ptCount val="1"/>
                <c:pt idx="0">
                  <c:v>N</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GRILLE'!$D$82:$D$88</c:f>
              <c:numCache>
                <c:formatCode>General</c:formatCode>
                <c:ptCount val="7"/>
              </c:numCache>
            </c:numRef>
          </c:val>
          <c:extLst>
            <c:ext xmlns:c16="http://schemas.microsoft.com/office/drawing/2014/chart" uri="{C3380CC4-5D6E-409C-BE32-E72D297353CC}">
              <c16:uniqueId val="{00000000-C355-42BE-BDD1-7B19278BE8E8}"/>
            </c:ext>
          </c:extLst>
        </c:ser>
        <c:ser>
          <c:idx val="1"/>
          <c:order val="1"/>
          <c:tx>
            <c:strRef>
              <c:f>'TRAME GRILLE'!$E$81</c:f>
              <c:strCache>
                <c:ptCount val="1"/>
                <c:pt idx="0">
                  <c:v>N+1</c:v>
                </c:pt>
              </c:strCache>
            </c:strRef>
          </c:tx>
          <c:spPr>
            <a:solidFill>
              <a:schemeClr val="accent2">
                <a:alpha val="69804"/>
              </a:schemeClr>
            </a:solidFill>
            <a:ln w="9525" cap="flat" cmpd="sng" algn="ctr">
              <a:solidFill>
                <a:schemeClr val="accent2">
                  <a:alpha val="69804"/>
                </a:schemeClr>
              </a:solidFill>
              <a:miter lim="800000"/>
            </a:ln>
            <a:effectLst>
              <a:glow rad="76200">
                <a:schemeClr val="accent2">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GRILLE'!$E$82:$E$88</c:f>
              <c:numCache>
                <c:formatCode>General</c:formatCode>
                <c:ptCount val="7"/>
              </c:numCache>
            </c:numRef>
          </c:val>
          <c:extLst>
            <c:ext xmlns:c16="http://schemas.microsoft.com/office/drawing/2014/chart" uri="{C3380CC4-5D6E-409C-BE32-E72D297353CC}">
              <c16:uniqueId val="{00000001-C355-42BE-BDD1-7B19278BE8E8}"/>
            </c:ext>
          </c:extLst>
        </c:ser>
        <c:ser>
          <c:idx val="2"/>
          <c:order val="2"/>
          <c:tx>
            <c:strRef>
              <c:f>'TRAME GRILLE'!$F$81</c:f>
              <c:strCache>
                <c:ptCount val="1"/>
                <c:pt idx="0">
                  <c:v>N+2</c:v>
                </c:pt>
              </c:strCache>
            </c:strRef>
          </c:tx>
          <c:spPr>
            <a:solidFill>
              <a:schemeClr val="accent3">
                <a:alpha val="69804"/>
              </a:schemeClr>
            </a:solidFill>
            <a:ln w="9525" cap="flat" cmpd="sng" algn="ctr">
              <a:solidFill>
                <a:schemeClr val="accent3">
                  <a:alpha val="69804"/>
                </a:schemeClr>
              </a:solidFill>
              <a:miter lim="800000"/>
            </a:ln>
            <a:effectLst>
              <a:glow rad="76200">
                <a:schemeClr val="accent3">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GRILLE'!$F$82:$F$88</c:f>
              <c:numCache>
                <c:formatCode>General</c:formatCode>
                <c:ptCount val="7"/>
              </c:numCache>
            </c:numRef>
          </c:val>
          <c:extLst>
            <c:ext xmlns:c16="http://schemas.microsoft.com/office/drawing/2014/chart" uri="{C3380CC4-5D6E-409C-BE32-E72D297353CC}">
              <c16:uniqueId val="{00000002-C355-42BE-BDD1-7B19278BE8E8}"/>
            </c:ext>
          </c:extLst>
        </c:ser>
        <c:ser>
          <c:idx val="3"/>
          <c:order val="3"/>
          <c:tx>
            <c:strRef>
              <c:f>'TRAME GRILLE'!$G$81</c:f>
              <c:strCache>
                <c:ptCount val="1"/>
                <c:pt idx="0">
                  <c:v>N+3</c:v>
                </c:pt>
              </c:strCache>
            </c:strRef>
          </c:tx>
          <c:spPr>
            <a:solidFill>
              <a:schemeClr val="accent4">
                <a:alpha val="69804"/>
              </a:schemeClr>
            </a:solidFill>
            <a:ln w="9525" cap="flat" cmpd="sng" algn="ctr">
              <a:solidFill>
                <a:schemeClr val="accent4">
                  <a:alpha val="69804"/>
                </a:schemeClr>
              </a:solidFill>
              <a:miter lim="800000"/>
            </a:ln>
            <a:effectLst>
              <a:glow rad="76200">
                <a:schemeClr val="accent4">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GRILLE'!$G$82:$G$88</c:f>
              <c:numCache>
                <c:formatCode>General</c:formatCode>
                <c:ptCount val="7"/>
              </c:numCache>
            </c:numRef>
          </c:val>
          <c:extLst>
            <c:ext xmlns:c16="http://schemas.microsoft.com/office/drawing/2014/chart" uri="{C3380CC4-5D6E-409C-BE32-E72D297353CC}">
              <c16:uniqueId val="{00000000-8C57-4F84-AE6F-6D41A9AEC2CF}"/>
            </c:ext>
          </c:extLst>
        </c:ser>
        <c:ser>
          <c:idx val="4"/>
          <c:order val="4"/>
          <c:tx>
            <c:strRef>
              <c:f>'TRAME GRILLE'!$H$81</c:f>
              <c:strCache>
                <c:ptCount val="1"/>
              </c:strCache>
            </c:strRef>
          </c:tx>
          <c:spPr>
            <a:solidFill>
              <a:schemeClr val="accent5">
                <a:alpha val="69804"/>
              </a:schemeClr>
            </a:solidFill>
            <a:ln w="9525" cap="flat" cmpd="sng" algn="ctr">
              <a:solidFill>
                <a:schemeClr val="accent5">
                  <a:alpha val="69804"/>
                </a:schemeClr>
              </a:solidFill>
              <a:miter lim="800000"/>
            </a:ln>
            <a:effectLst>
              <a:glow rad="76200">
                <a:schemeClr val="accent5">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GRILLE'!$H$82:$H$88</c:f>
              <c:numCache>
                <c:formatCode>General</c:formatCode>
                <c:ptCount val="7"/>
              </c:numCache>
            </c:numRef>
          </c:val>
          <c:extLst>
            <c:ext xmlns:c16="http://schemas.microsoft.com/office/drawing/2014/chart" uri="{C3380CC4-5D6E-409C-BE32-E72D297353CC}">
              <c16:uniqueId val="{00000001-8C57-4F84-AE6F-6D41A9AEC2CF}"/>
            </c:ext>
          </c:extLst>
        </c:ser>
        <c:ser>
          <c:idx val="5"/>
          <c:order val="5"/>
          <c:tx>
            <c:strRef>
              <c:f>'TRAME GRILLE'!$I$81</c:f>
              <c:strCache>
                <c:ptCount val="1"/>
              </c:strCache>
            </c:strRef>
          </c:tx>
          <c:spPr>
            <a:solidFill>
              <a:schemeClr val="accent6">
                <a:alpha val="69804"/>
              </a:schemeClr>
            </a:solidFill>
            <a:ln w="9525" cap="flat" cmpd="sng" algn="ctr">
              <a:solidFill>
                <a:schemeClr val="accent6">
                  <a:alpha val="69804"/>
                </a:schemeClr>
              </a:solidFill>
              <a:miter lim="800000"/>
            </a:ln>
            <a:effectLst>
              <a:glow rad="76200">
                <a:schemeClr val="accent6">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GRILLE'!$I$82:$I$88</c:f>
              <c:numCache>
                <c:formatCode>General</c:formatCode>
                <c:ptCount val="7"/>
              </c:numCache>
            </c:numRef>
          </c:val>
          <c:extLst>
            <c:ext xmlns:c16="http://schemas.microsoft.com/office/drawing/2014/chart" uri="{C3380CC4-5D6E-409C-BE32-E72D297353CC}">
              <c16:uniqueId val="{00000002-8C57-4F84-AE6F-6D41A9AEC2CF}"/>
            </c:ext>
          </c:extLst>
        </c:ser>
        <c:ser>
          <c:idx val="6"/>
          <c:order val="6"/>
          <c:tx>
            <c:strRef>
              <c:f>'TRAME GRILLE'!$J$81</c:f>
              <c:strCache>
                <c:ptCount val="1"/>
              </c:strCache>
            </c:strRef>
          </c:tx>
          <c:spPr>
            <a:solidFill>
              <a:schemeClr val="accent1">
                <a:lumMod val="60000"/>
                <a:alpha val="69804"/>
              </a:schemeClr>
            </a:solidFill>
            <a:ln w="9525" cap="flat" cmpd="sng" algn="ctr">
              <a:solidFill>
                <a:schemeClr val="accent1">
                  <a:lumMod val="60000"/>
                  <a:alpha val="69804"/>
                </a:schemeClr>
              </a:solidFill>
              <a:miter lim="800000"/>
            </a:ln>
            <a:effectLst>
              <a:glow rad="76200">
                <a:schemeClr val="accent1">
                  <a:lumMod val="60000"/>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GRILLE'!$J$82:$J$88</c:f>
              <c:numCache>
                <c:formatCode>General</c:formatCode>
                <c:ptCount val="7"/>
              </c:numCache>
            </c:numRef>
          </c:val>
          <c:extLst>
            <c:ext xmlns:c16="http://schemas.microsoft.com/office/drawing/2014/chart" uri="{C3380CC4-5D6E-409C-BE32-E72D297353CC}">
              <c16:uniqueId val="{00000003-8C57-4F84-AE6F-6D41A9AEC2CF}"/>
            </c:ext>
          </c:extLst>
        </c:ser>
        <c:ser>
          <c:idx val="7"/>
          <c:order val="7"/>
          <c:tx>
            <c:strRef>
              <c:f>'TRAME GRILLE'!$K$81</c:f>
              <c:strCache>
                <c:ptCount val="1"/>
              </c:strCache>
            </c:strRef>
          </c:tx>
          <c:spPr>
            <a:solidFill>
              <a:schemeClr val="accent2">
                <a:lumMod val="60000"/>
                <a:alpha val="69804"/>
              </a:schemeClr>
            </a:solidFill>
            <a:ln w="9525" cap="flat" cmpd="sng" algn="ctr">
              <a:solidFill>
                <a:schemeClr val="accent2">
                  <a:lumMod val="60000"/>
                  <a:alpha val="69804"/>
                </a:schemeClr>
              </a:solidFill>
              <a:miter lim="800000"/>
            </a:ln>
            <a:effectLst>
              <a:glow rad="76200">
                <a:schemeClr val="accent2">
                  <a:lumMod val="60000"/>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GRILLE'!$K$82:$K$88</c:f>
              <c:numCache>
                <c:formatCode>General</c:formatCode>
                <c:ptCount val="7"/>
              </c:numCache>
            </c:numRef>
          </c:val>
          <c:extLst>
            <c:ext xmlns:c16="http://schemas.microsoft.com/office/drawing/2014/chart" uri="{C3380CC4-5D6E-409C-BE32-E72D297353CC}">
              <c16:uniqueId val="{00000004-8C57-4F84-AE6F-6D41A9AEC2CF}"/>
            </c:ext>
          </c:extLst>
        </c:ser>
        <c:ser>
          <c:idx val="8"/>
          <c:order val="8"/>
          <c:tx>
            <c:strRef>
              <c:f>'TRAME GRILLE'!$L$81</c:f>
              <c:strCache>
                <c:ptCount val="1"/>
              </c:strCache>
            </c:strRef>
          </c:tx>
          <c:spPr>
            <a:solidFill>
              <a:schemeClr val="accent3">
                <a:lumMod val="60000"/>
                <a:alpha val="69804"/>
              </a:schemeClr>
            </a:solidFill>
            <a:ln w="9525" cap="flat" cmpd="sng" algn="ctr">
              <a:solidFill>
                <a:schemeClr val="accent3">
                  <a:lumMod val="60000"/>
                  <a:alpha val="69804"/>
                </a:schemeClr>
              </a:solidFill>
              <a:miter lim="800000"/>
            </a:ln>
            <a:effectLst>
              <a:glow rad="76200">
                <a:schemeClr val="accent3">
                  <a:lumMod val="60000"/>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GRILLE'!$L$82:$L$88</c:f>
              <c:numCache>
                <c:formatCode>General</c:formatCode>
                <c:ptCount val="7"/>
              </c:numCache>
            </c:numRef>
          </c:val>
          <c:extLst>
            <c:ext xmlns:c16="http://schemas.microsoft.com/office/drawing/2014/chart" uri="{C3380CC4-5D6E-409C-BE32-E72D297353CC}">
              <c16:uniqueId val="{00000005-8C57-4F84-AE6F-6D41A9AEC2CF}"/>
            </c:ext>
          </c:extLst>
        </c:ser>
        <c:ser>
          <c:idx val="9"/>
          <c:order val="9"/>
          <c:tx>
            <c:strRef>
              <c:f>'TRAME GRILLE'!$M$81</c:f>
              <c:strCache>
                <c:ptCount val="1"/>
              </c:strCache>
            </c:strRef>
          </c:tx>
          <c:spPr>
            <a:solidFill>
              <a:schemeClr val="accent4">
                <a:lumMod val="60000"/>
                <a:alpha val="69804"/>
              </a:schemeClr>
            </a:solidFill>
            <a:ln w="9525" cap="flat" cmpd="sng" algn="ctr">
              <a:solidFill>
                <a:schemeClr val="accent4">
                  <a:lumMod val="60000"/>
                  <a:alpha val="69804"/>
                </a:schemeClr>
              </a:solidFill>
              <a:miter lim="800000"/>
            </a:ln>
            <a:effectLst>
              <a:glow rad="76200">
                <a:schemeClr val="accent4">
                  <a:lumMod val="60000"/>
                  <a:satMod val="175000"/>
                  <a:alpha val="34000"/>
                </a:schemeClr>
              </a:glow>
            </a:effectLst>
          </c:spPr>
          <c:invertIfNegative val="0"/>
          <c:cat>
            <c:strRef>
              <c:f>'TRAME GRILLE'!$C$82:$C$88</c:f>
              <c:strCache>
                <c:ptCount val="7"/>
                <c:pt idx="0">
                  <c:v>Augmentation des difficultés à se souvenir</c:v>
                </c:pt>
                <c:pt idx="1">
                  <c:v>Augmentation des oublis</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c:v>
                </c:pt>
              </c:strCache>
            </c:strRef>
          </c:cat>
          <c:val>
            <c:numRef>
              <c:f>'TRAME GRILLE'!$M$82:$M$88</c:f>
              <c:numCache>
                <c:formatCode>General</c:formatCode>
                <c:ptCount val="7"/>
              </c:numCache>
            </c:numRef>
          </c:val>
          <c:extLst>
            <c:ext xmlns:c16="http://schemas.microsoft.com/office/drawing/2014/chart" uri="{C3380CC4-5D6E-409C-BE32-E72D297353CC}">
              <c16:uniqueId val="{00000006-8C57-4F84-AE6F-6D41A9AEC2CF}"/>
            </c:ext>
          </c:extLst>
        </c:ser>
        <c:dLbls>
          <c:showLegendKey val="0"/>
          <c:showVal val="0"/>
          <c:showCatName val="0"/>
          <c:showSerName val="0"/>
          <c:showPercent val="0"/>
          <c:showBubbleSize val="0"/>
        </c:dLbls>
        <c:gapWidth val="150"/>
        <c:axId val="565132272"/>
        <c:axId val="565132600"/>
      </c:barChart>
      <c:catAx>
        <c:axId val="565132272"/>
        <c:scaling>
          <c:orientation val="maxMin"/>
        </c:scaling>
        <c:delete val="0"/>
        <c:axPos val="l"/>
        <c:majorGridlines>
          <c:spPr>
            <a:ln w="9525" cap="flat" cmpd="sng" algn="ctr">
              <a:solidFill>
                <a:schemeClr val="lt1">
                  <a:alpha val="20000"/>
                </a:schemeClr>
              </a:solidFill>
              <a:round/>
            </a:ln>
            <a:effectLst/>
          </c:spPr>
        </c:majorGridlines>
        <c:numFmt formatCode="General" sourceLinked="1"/>
        <c:majorTickMark val="cross"/>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5132600"/>
        <c:crosses val="autoZero"/>
        <c:auto val="1"/>
        <c:lblAlgn val="ctr"/>
        <c:lblOffset val="100"/>
        <c:noMultiLvlLbl val="0"/>
      </c:catAx>
      <c:valAx>
        <c:axId val="565132600"/>
        <c:scaling>
          <c:orientation val="minMax"/>
          <c:max val="3"/>
        </c:scaling>
        <c:delete val="0"/>
        <c:axPos val="t"/>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5132272"/>
        <c:crosses val="autoZero"/>
        <c:crossBetween val="between"/>
        <c:majorUnit val="1"/>
      </c:valAx>
      <c:spPr>
        <a:noFill/>
        <a:ln>
          <a:noFill/>
        </a:ln>
        <a:effectLst/>
      </c:spPr>
    </c:plotArea>
    <c:legend>
      <c:legendPos val="t"/>
      <c:layout>
        <c:manualLayout>
          <c:xMode val="edge"/>
          <c:yMode val="edge"/>
          <c:x val="5.3273774624574069E-2"/>
          <c:y val="7.9323023902077947E-2"/>
          <c:w val="0.57429141414141416"/>
          <c:h val="7.4257945479587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none" spc="50" baseline="0">
                <a:ln>
                  <a:noFill/>
                </a:ln>
                <a:solidFill>
                  <a:srgbClr val="CC99FF"/>
                </a:solidFill>
                <a:latin typeface="+mn-lt"/>
                <a:ea typeface="+mn-ea"/>
                <a:cs typeface="+mn-cs"/>
              </a:defRPr>
            </a:pPr>
            <a:r>
              <a:rPr lang="fr-FR" sz="900" b="1">
                <a:solidFill>
                  <a:srgbClr val="CC99FF"/>
                </a:solidFill>
              </a:rPr>
              <a:t>Risque sensoriel  </a:t>
            </a:r>
          </a:p>
        </c:rich>
      </c:tx>
      <c:layout>
        <c:manualLayout>
          <c:xMode val="edge"/>
          <c:yMode val="edge"/>
          <c:x val="0.61009460770874402"/>
          <c:y val="8.7962962962962965E-2"/>
        </c:manualLayout>
      </c:layout>
      <c:overlay val="0"/>
      <c:spPr>
        <a:noFill/>
        <a:ln>
          <a:noFill/>
        </a:ln>
        <a:effectLst/>
      </c:spPr>
      <c:txPr>
        <a:bodyPr rot="0" spcFirstLastPara="1" vertOverflow="ellipsis" vert="horz" wrap="square" anchor="ctr" anchorCtr="1"/>
        <a:lstStyle/>
        <a:p>
          <a:pPr>
            <a:defRPr sz="900" b="1" i="0" u="none" strike="noStrike" kern="1200" cap="none" spc="50" baseline="0">
              <a:ln>
                <a:noFill/>
              </a:ln>
              <a:solidFill>
                <a:srgbClr val="CC99FF"/>
              </a:solidFill>
              <a:latin typeface="+mn-lt"/>
              <a:ea typeface="+mn-ea"/>
              <a:cs typeface="+mn-cs"/>
            </a:defRPr>
          </a:pPr>
          <a:endParaRPr lang="fr-FR"/>
        </a:p>
      </c:txPr>
    </c:title>
    <c:autoTitleDeleted val="0"/>
    <c:plotArea>
      <c:layout>
        <c:manualLayout>
          <c:layoutTarget val="inner"/>
          <c:xMode val="edge"/>
          <c:yMode val="edge"/>
          <c:x val="0.3606506754109961"/>
          <c:y val="0.29022941503047528"/>
          <c:w val="0.56739621212121216"/>
          <c:h val="0.36323668411804855"/>
        </c:manualLayout>
      </c:layout>
      <c:barChart>
        <c:barDir val="bar"/>
        <c:grouping val="clustered"/>
        <c:varyColors val="0"/>
        <c:ser>
          <c:idx val="0"/>
          <c:order val="0"/>
          <c:tx>
            <c:strRef>
              <c:f>'TRAME GRILLE'!$D$96</c:f>
              <c:strCache>
                <c:ptCount val="1"/>
                <c:pt idx="0">
                  <c:v>N</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GRILLE'!$D$97:$D$101</c:f>
              <c:numCache>
                <c:formatCode>General</c:formatCode>
                <c:ptCount val="5"/>
              </c:numCache>
            </c:numRef>
          </c:val>
          <c:extLst>
            <c:ext xmlns:c16="http://schemas.microsoft.com/office/drawing/2014/chart" uri="{C3380CC4-5D6E-409C-BE32-E72D297353CC}">
              <c16:uniqueId val="{00000000-67AC-4498-A9BF-09DF0730B57C}"/>
            </c:ext>
          </c:extLst>
        </c:ser>
        <c:ser>
          <c:idx val="1"/>
          <c:order val="1"/>
          <c:tx>
            <c:strRef>
              <c:f>'TRAME GRILLE'!$E$96</c:f>
              <c:strCache>
                <c:ptCount val="1"/>
                <c:pt idx="0">
                  <c:v>N+1</c:v>
                </c:pt>
              </c:strCache>
            </c:strRef>
          </c:tx>
          <c:spPr>
            <a:solidFill>
              <a:schemeClr val="accent2">
                <a:alpha val="69804"/>
              </a:schemeClr>
            </a:solidFill>
            <a:ln w="9525" cap="flat" cmpd="sng" algn="ctr">
              <a:solidFill>
                <a:schemeClr val="accent2">
                  <a:alpha val="69804"/>
                </a:schemeClr>
              </a:solidFill>
              <a:miter lim="800000"/>
            </a:ln>
            <a:effectLst>
              <a:glow rad="76200">
                <a:schemeClr val="accent2">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GRILLE'!$E$97:$E$101</c:f>
              <c:numCache>
                <c:formatCode>General</c:formatCode>
                <c:ptCount val="5"/>
              </c:numCache>
            </c:numRef>
          </c:val>
          <c:extLst>
            <c:ext xmlns:c16="http://schemas.microsoft.com/office/drawing/2014/chart" uri="{C3380CC4-5D6E-409C-BE32-E72D297353CC}">
              <c16:uniqueId val="{00000001-67AC-4498-A9BF-09DF0730B57C}"/>
            </c:ext>
          </c:extLst>
        </c:ser>
        <c:ser>
          <c:idx val="2"/>
          <c:order val="2"/>
          <c:tx>
            <c:strRef>
              <c:f>'TRAME GRILLE'!$F$96</c:f>
              <c:strCache>
                <c:ptCount val="1"/>
                <c:pt idx="0">
                  <c:v>N+2</c:v>
                </c:pt>
              </c:strCache>
            </c:strRef>
          </c:tx>
          <c:spPr>
            <a:solidFill>
              <a:schemeClr val="accent3">
                <a:alpha val="69804"/>
              </a:schemeClr>
            </a:solidFill>
            <a:ln w="9525" cap="flat" cmpd="sng" algn="ctr">
              <a:solidFill>
                <a:schemeClr val="accent3">
                  <a:alpha val="69804"/>
                </a:schemeClr>
              </a:solidFill>
              <a:miter lim="800000"/>
            </a:ln>
            <a:effectLst>
              <a:glow rad="76200">
                <a:schemeClr val="accent3">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GRILLE'!$F$97:$F$101</c:f>
              <c:numCache>
                <c:formatCode>General</c:formatCode>
                <c:ptCount val="5"/>
              </c:numCache>
            </c:numRef>
          </c:val>
          <c:extLst>
            <c:ext xmlns:c16="http://schemas.microsoft.com/office/drawing/2014/chart" uri="{C3380CC4-5D6E-409C-BE32-E72D297353CC}">
              <c16:uniqueId val="{00000002-67AC-4498-A9BF-09DF0730B57C}"/>
            </c:ext>
          </c:extLst>
        </c:ser>
        <c:ser>
          <c:idx val="3"/>
          <c:order val="3"/>
          <c:tx>
            <c:strRef>
              <c:f>'TRAME GRILLE'!$G$96</c:f>
              <c:strCache>
                <c:ptCount val="1"/>
                <c:pt idx="0">
                  <c:v>N+3</c:v>
                </c:pt>
              </c:strCache>
            </c:strRef>
          </c:tx>
          <c:spPr>
            <a:solidFill>
              <a:schemeClr val="accent4">
                <a:alpha val="69804"/>
              </a:schemeClr>
            </a:solidFill>
            <a:ln w="9525" cap="flat" cmpd="sng" algn="ctr">
              <a:solidFill>
                <a:schemeClr val="accent4">
                  <a:alpha val="69804"/>
                </a:schemeClr>
              </a:solidFill>
              <a:miter lim="800000"/>
            </a:ln>
            <a:effectLst>
              <a:glow rad="76200">
                <a:schemeClr val="accent4">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GRILLE'!$G$97:$G$101</c:f>
              <c:numCache>
                <c:formatCode>General</c:formatCode>
                <c:ptCount val="5"/>
              </c:numCache>
            </c:numRef>
          </c:val>
          <c:extLst>
            <c:ext xmlns:c16="http://schemas.microsoft.com/office/drawing/2014/chart" uri="{C3380CC4-5D6E-409C-BE32-E72D297353CC}">
              <c16:uniqueId val="{00000000-1EAC-4DC6-915F-99EC57ADDB77}"/>
            </c:ext>
          </c:extLst>
        </c:ser>
        <c:ser>
          <c:idx val="4"/>
          <c:order val="4"/>
          <c:tx>
            <c:strRef>
              <c:f>'TRAME GRILLE'!$H$96</c:f>
              <c:strCache>
                <c:ptCount val="1"/>
              </c:strCache>
            </c:strRef>
          </c:tx>
          <c:spPr>
            <a:solidFill>
              <a:schemeClr val="accent5">
                <a:alpha val="69804"/>
              </a:schemeClr>
            </a:solidFill>
            <a:ln w="9525" cap="flat" cmpd="sng" algn="ctr">
              <a:solidFill>
                <a:schemeClr val="accent5">
                  <a:alpha val="69804"/>
                </a:schemeClr>
              </a:solidFill>
              <a:miter lim="800000"/>
            </a:ln>
            <a:effectLst>
              <a:glow rad="76200">
                <a:schemeClr val="accent5">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GRILLE'!$H$97:$H$101</c:f>
              <c:numCache>
                <c:formatCode>General</c:formatCode>
                <c:ptCount val="5"/>
              </c:numCache>
            </c:numRef>
          </c:val>
          <c:extLst>
            <c:ext xmlns:c16="http://schemas.microsoft.com/office/drawing/2014/chart" uri="{C3380CC4-5D6E-409C-BE32-E72D297353CC}">
              <c16:uniqueId val="{00000001-1EAC-4DC6-915F-99EC57ADDB77}"/>
            </c:ext>
          </c:extLst>
        </c:ser>
        <c:ser>
          <c:idx val="5"/>
          <c:order val="5"/>
          <c:tx>
            <c:strRef>
              <c:f>'TRAME GRILLE'!$I$96</c:f>
              <c:strCache>
                <c:ptCount val="1"/>
              </c:strCache>
            </c:strRef>
          </c:tx>
          <c:spPr>
            <a:solidFill>
              <a:schemeClr val="accent6">
                <a:alpha val="69804"/>
              </a:schemeClr>
            </a:solidFill>
            <a:ln w="9525" cap="flat" cmpd="sng" algn="ctr">
              <a:solidFill>
                <a:schemeClr val="accent6">
                  <a:alpha val="69804"/>
                </a:schemeClr>
              </a:solidFill>
              <a:miter lim="800000"/>
            </a:ln>
            <a:effectLst>
              <a:glow rad="76200">
                <a:schemeClr val="accent6">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GRILLE'!$I$97:$I$101</c:f>
              <c:numCache>
                <c:formatCode>General</c:formatCode>
                <c:ptCount val="5"/>
              </c:numCache>
            </c:numRef>
          </c:val>
          <c:extLst>
            <c:ext xmlns:c16="http://schemas.microsoft.com/office/drawing/2014/chart" uri="{C3380CC4-5D6E-409C-BE32-E72D297353CC}">
              <c16:uniqueId val="{00000002-1EAC-4DC6-915F-99EC57ADDB77}"/>
            </c:ext>
          </c:extLst>
        </c:ser>
        <c:ser>
          <c:idx val="6"/>
          <c:order val="6"/>
          <c:tx>
            <c:strRef>
              <c:f>'TRAME GRILLE'!$J$96</c:f>
              <c:strCache>
                <c:ptCount val="1"/>
              </c:strCache>
            </c:strRef>
          </c:tx>
          <c:spPr>
            <a:solidFill>
              <a:schemeClr val="accent1">
                <a:lumMod val="60000"/>
                <a:alpha val="69804"/>
              </a:schemeClr>
            </a:solidFill>
            <a:ln w="9525" cap="flat" cmpd="sng" algn="ctr">
              <a:solidFill>
                <a:schemeClr val="accent1">
                  <a:lumMod val="60000"/>
                  <a:alpha val="69804"/>
                </a:schemeClr>
              </a:solidFill>
              <a:miter lim="800000"/>
            </a:ln>
            <a:effectLst>
              <a:glow rad="76200">
                <a:schemeClr val="accent1">
                  <a:lumMod val="60000"/>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GRILLE'!$J$97:$J$101</c:f>
              <c:numCache>
                <c:formatCode>General</c:formatCode>
                <c:ptCount val="5"/>
              </c:numCache>
            </c:numRef>
          </c:val>
          <c:extLst>
            <c:ext xmlns:c16="http://schemas.microsoft.com/office/drawing/2014/chart" uri="{C3380CC4-5D6E-409C-BE32-E72D297353CC}">
              <c16:uniqueId val="{00000003-1EAC-4DC6-915F-99EC57ADDB77}"/>
            </c:ext>
          </c:extLst>
        </c:ser>
        <c:ser>
          <c:idx val="7"/>
          <c:order val="7"/>
          <c:tx>
            <c:strRef>
              <c:f>'TRAME GRILLE'!$K$96</c:f>
              <c:strCache>
                <c:ptCount val="1"/>
              </c:strCache>
            </c:strRef>
          </c:tx>
          <c:spPr>
            <a:solidFill>
              <a:schemeClr val="accent2">
                <a:lumMod val="60000"/>
                <a:alpha val="69804"/>
              </a:schemeClr>
            </a:solidFill>
            <a:ln w="9525" cap="flat" cmpd="sng" algn="ctr">
              <a:solidFill>
                <a:schemeClr val="accent2">
                  <a:lumMod val="60000"/>
                  <a:alpha val="69804"/>
                </a:schemeClr>
              </a:solidFill>
              <a:miter lim="800000"/>
            </a:ln>
            <a:effectLst>
              <a:glow rad="76200">
                <a:schemeClr val="accent2">
                  <a:lumMod val="60000"/>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GRILLE'!$K$97:$K$101</c:f>
              <c:numCache>
                <c:formatCode>General</c:formatCode>
                <c:ptCount val="5"/>
              </c:numCache>
            </c:numRef>
          </c:val>
          <c:extLst>
            <c:ext xmlns:c16="http://schemas.microsoft.com/office/drawing/2014/chart" uri="{C3380CC4-5D6E-409C-BE32-E72D297353CC}">
              <c16:uniqueId val="{00000004-1EAC-4DC6-915F-99EC57ADDB77}"/>
            </c:ext>
          </c:extLst>
        </c:ser>
        <c:ser>
          <c:idx val="8"/>
          <c:order val="8"/>
          <c:tx>
            <c:strRef>
              <c:f>'TRAME GRILLE'!$L$96</c:f>
              <c:strCache>
                <c:ptCount val="1"/>
              </c:strCache>
            </c:strRef>
          </c:tx>
          <c:spPr>
            <a:solidFill>
              <a:schemeClr val="accent3">
                <a:lumMod val="60000"/>
                <a:alpha val="69804"/>
              </a:schemeClr>
            </a:solidFill>
            <a:ln w="9525" cap="flat" cmpd="sng" algn="ctr">
              <a:solidFill>
                <a:schemeClr val="accent3">
                  <a:lumMod val="60000"/>
                  <a:alpha val="69804"/>
                </a:schemeClr>
              </a:solidFill>
              <a:miter lim="800000"/>
            </a:ln>
            <a:effectLst>
              <a:glow rad="76200">
                <a:schemeClr val="accent3">
                  <a:lumMod val="60000"/>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GRILLE'!$L$97:$L$101</c:f>
              <c:numCache>
                <c:formatCode>General</c:formatCode>
                <c:ptCount val="5"/>
              </c:numCache>
            </c:numRef>
          </c:val>
          <c:extLst>
            <c:ext xmlns:c16="http://schemas.microsoft.com/office/drawing/2014/chart" uri="{C3380CC4-5D6E-409C-BE32-E72D297353CC}">
              <c16:uniqueId val="{00000005-1EAC-4DC6-915F-99EC57ADDB77}"/>
            </c:ext>
          </c:extLst>
        </c:ser>
        <c:ser>
          <c:idx val="9"/>
          <c:order val="9"/>
          <c:tx>
            <c:strRef>
              <c:f>'TRAME GRILLE'!$M$96</c:f>
              <c:strCache>
                <c:ptCount val="1"/>
              </c:strCache>
            </c:strRef>
          </c:tx>
          <c:spPr>
            <a:solidFill>
              <a:schemeClr val="accent4">
                <a:lumMod val="60000"/>
                <a:alpha val="69804"/>
              </a:schemeClr>
            </a:solidFill>
            <a:ln w="9525" cap="flat" cmpd="sng" algn="ctr">
              <a:solidFill>
                <a:schemeClr val="accent4">
                  <a:lumMod val="60000"/>
                  <a:alpha val="69804"/>
                </a:schemeClr>
              </a:solidFill>
              <a:miter lim="800000"/>
            </a:ln>
            <a:effectLst>
              <a:glow rad="76200">
                <a:schemeClr val="accent4">
                  <a:lumMod val="60000"/>
                  <a:satMod val="175000"/>
                  <a:alpha val="34000"/>
                </a:schemeClr>
              </a:glow>
            </a:effectLst>
          </c:spPr>
          <c:invertIfNegative val="0"/>
          <c:errBars>
            <c:errBarType val="both"/>
            <c:errValType val="stdErr"/>
            <c:noEndCap val="0"/>
            <c:spPr>
              <a:noFill/>
              <a:ln w="9525">
                <a:solidFill>
                  <a:schemeClr val="lt1">
                    <a:lumMod val="50000"/>
                  </a:schemeClr>
                </a:solidFill>
                <a:round/>
              </a:ln>
              <a:effectLst/>
            </c:spPr>
          </c:errBars>
          <c:cat>
            <c:strRef>
              <c:f>'TRAME GRILLE'!$C$97:$C$101</c:f>
              <c:strCache>
                <c:ptCount val="5"/>
                <c:pt idx="0">
                  <c:v>Baisse d’audition</c:v>
                </c:pt>
                <c:pt idx="1">
                  <c:v>Baisse de la communication</c:v>
                </c:pt>
                <c:pt idx="2">
                  <c:v>Baisse de la vue</c:v>
                </c:pt>
                <c:pt idx="3">
                  <c:v>Baisse de l’intérêt pour les activités favorites</c:v>
                </c:pt>
                <c:pt idx="4">
                  <c:v>Existence de tremblements</c:v>
                </c:pt>
              </c:strCache>
            </c:strRef>
          </c:cat>
          <c:val>
            <c:numRef>
              <c:f>'TRAME GRILLE'!$M$97:$M$101</c:f>
              <c:numCache>
                <c:formatCode>General</c:formatCode>
                <c:ptCount val="5"/>
              </c:numCache>
            </c:numRef>
          </c:val>
          <c:extLst>
            <c:ext xmlns:c16="http://schemas.microsoft.com/office/drawing/2014/chart" uri="{C3380CC4-5D6E-409C-BE32-E72D297353CC}">
              <c16:uniqueId val="{00000006-1EAC-4DC6-915F-99EC57ADDB77}"/>
            </c:ext>
          </c:extLst>
        </c:ser>
        <c:dLbls>
          <c:showLegendKey val="0"/>
          <c:showVal val="0"/>
          <c:showCatName val="0"/>
          <c:showSerName val="0"/>
          <c:showPercent val="0"/>
          <c:showBubbleSize val="0"/>
        </c:dLbls>
        <c:gapWidth val="150"/>
        <c:axId val="555076216"/>
        <c:axId val="555074576"/>
      </c:barChart>
      <c:catAx>
        <c:axId val="555076216"/>
        <c:scaling>
          <c:orientation val="maxMin"/>
        </c:scaling>
        <c:delete val="0"/>
        <c:axPos val="l"/>
        <c:majorGridlines>
          <c:spPr>
            <a:ln w="9525" cap="flat" cmpd="sng" algn="ctr">
              <a:solidFill>
                <a:schemeClr val="lt1">
                  <a:alpha val="20000"/>
                </a:schemeClr>
              </a:solidFill>
              <a:round/>
            </a:ln>
            <a:effectLst/>
          </c:spPr>
        </c:majorGridlines>
        <c:numFmt formatCode="General" sourceLinked="1"/>
        <c:majorTickMark val="cross"/>
        <c:minorTickMark val="none"/>
        <c:tickLblPos val="nextTo"/>
        <c:spPr>
          <a:noFill/>
          <a:ln>
            <a:solidFill>
              <a:schemeClr val="lt1">
                <a:lumMod val="95000"/>
              </a:schemeClr>
            </a:solidFill>
          </a:ln>
          <a:effectLst/>
        </c:spPr>
        <c:txPr>
          <a:bodyPr rot="-60000000" spcFirstLastPara="1" vertOverflow="ellipsis" vert="horz" wrap="square" anchor="ctr" anchorCtr="1"/>
          <a:lstStyle/>
          <a:p>
            <a:pPr>
              <a:defRPr sz="900" b="0" i="0" u="none" strike="noStrike" kern="1200" baseline="0">
                <a:ln>
                  <a:noFill/>
                </a:ln>
                <a:solidFill>
                  <a:schemeClr val="lt1">
                    <a:lumMod val="75000"/>
                  </a:schemeClr>
                </a:solidFill>
                <a:latin typeface="+mn-lt"/>
                <a:ea typeface="+mn-ea"/>
                <a:cs typeface="+mn-cs"/>
              </a:defRPr>
            </a:pPr>
            <a:endParaRPr lang="fr-FR"/>
          </a:p>
        </c:txPr>
        <c:crossAx val="555074576"/>
        <c:crosses val="autoZero"/>
        <c:auto val="1"/>
        <c:lblAlgn val="ctr"/>
        <c:lblOffset val="100"/>
        <c:noMultiLvlLbl val="0"/>
      </c:catAx>
      <c:valAx>
        <c:axId val="555074576"/>
        <c:scaling>
          <c:orientation val="minMax"/>
          <c:max val="3"/>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lt1">
                    <a:lumMod val="75000"/>
                  </a:schemeClr>
                </a:solidFill>
                <a:latin typeface="+mn-lt"/>
                <a:ea typeface="+mn-ea"/>
                <a:cs typeface="+mn-cs"/>
              </a:defRPr>
            </a:pPr>
            <a:endParaRPr lang="fr-FR"/>
          </a:p>
        </c:txPr>
        <c:crossAx val="555076216"/>
        <c:crosses val="autoZero"/>
        <c:crossBetween val="between"/>
        <c:majorUnit val="1"/>
      </c:valAx>
      <c:spPr>
        <a:noFill/>
        <a:ln>
          <a:noFill/>
        </a:ln>
        <a:effectLst/>
      </c:spPr>
    </c:plotArea>
    <c:legend>
      <c:legendPos val="t"/>
      <c:layout>
        <c:manualLayout>
          <c:xMode val="edge"/>
          <c:yMode val="edge"/>
          <c:x val="0.39293988062895147"/>
          <c:y val="0.86456215338511044"/>
          <c:w val="0.57429141414141416"/>
          <c:h val="7.4208962665946454E-2"/>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ln>
            <a:noFill/>
          </a:ln>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fr-FR" sz="900" b="0" baseline="0">
                <a:solidFill>
                  <a:srgbClr val="CC99FF"/>
                </a:solidFill>
              </a:rPr>
              <a:t>Risques et répercussions sociales d'avancée en âge </a:t>
            </a:r>
            <a:endParaRPr lang="fr-FR" sz="900" b="0">
              <a:solidFill>
                <a:srgbClr val="CC99FF"/>
              </a:solidFill>
            </a:endParaRPr>
          </a:p>
        </c:rich>
      </c:tx>
      <c:overlay val="0"/>
      <c:spPr>
        <a:noFill/>
        <a:ln>
          <a:noFill/>
        </a:ln>
        <a:effectLst/>
      </c:spPr>
      <c:txPr>
        <a:bodyPr rot="0" spcFirstLastPara="1" vertOverflow="ellipsis" vert="horz" wrap="square" anchor="ctr" anchorCtr="1"/>
        <a:lstStyle/>
        <a:p>
          <a:pPr>
            <a:defRPr sz="9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'Exemple de saisie'!$D$13</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'Exemple de saisie'!$C$14:$C$25</c15:sqref>
                  </c15:fullRef>
                </c:ext>
              </c:extLst>
              <c:f>('Exemple de saisie'!$C$15:$C$20,'Exemple de saisie'!$C$22:$C$25)</c:f>
              <c:strCache>
                <c:ptCount val="10"/>
                <c:pt idx="0">
                  <c:v>faire les courses
                                                     </c:v>
                </c:pt>
                <c:pt idx="1">
                  <c:v>préparer ses repas
                                                  </c:v>
                </c:pt>
                <c:pt idx="2">
                  <c:v>gérer son budget
</c:v>
                </c:pt>
                <c:pt idx="3">
                  <c:v>utiliser le téléphone
                                                   </c:v>
                </c:pt>
                <c:pt idx="4">
                  <c:v>prendre ses médicaments
                                                   </c:v>
                </c:pt>
                <c:pt idx="5">
                  <c:v>utiliser les moyens de transport
                                                </c:v>
                </c:pt>
                <c:pt idx="6">
                  <c:v>soins d’hygiène 
                                                        </c:v>
                </c:pt>
                <c:pt idx="7">
                  <c:v>habillage
                                                         </c:v>
                </c:pt>
                <c:pt idx="8">
                  <c:v>Problèmes financiers
                                                           </c:v>
                </c:pt>
                <c:pt idx="9">
                  <c:v>Isolement social
                                                        </c:v>
                </c:pt>
              </c:strCache>
            </c:strRef>
          </c:cat>
          <c:val>
            <c:numRef>
              <c:extLst>
                <c:ext xmlns:c15="http://schemas.microsoft.com/office/drawing/2012/chart" uri="{02D57815-91ED-43cb-92C2-25804820EDAC}">
                  <c15:fullRef>
                    <c15:sqref>'Exemple de saisie'!$D$14:$D$25</c15:sqref>
                  </c15:fullRef>
                </c:ext>
              </c:extLst>
              <c:f>('Exemple de saisie'!$D$15:$D$20,'Exemple de saisie'!$D$22:$D$25)</c:f>
              <c:numCache>
                <c:formatCode>General</c:formatCode>
                <c:ptCount val="10"/>
                <c:pt idx="0">
                  <c:v>0</c:v>
                </c:pt>
                <c:pt idx="1">
                  <c:v>0</c:v>
                </c:pt>
                <c:pt idx="2">
                  <c:v>0</c:v>
                </c:pt>
                <c:pt idx="3">
                  <c:v>0</c:v>
                </c:pt>
                <c:pt idx="4">
                  <c:v>0</c:v>
                </c:pt>
                <c:pt idx="5">
                  <c:v>0</c:v>
                </c:pt>
                <c:pt idx="6">
                  <c:v>0</c:v>
                </c:pt>
                <c:pt idx="7">
                  <c:v>2</c:v>
                </c:pt>
                <c:pt idx="8">
                  <c:v>0</c:v>
                </c:pt>
                <c:pt idx="9">
                  <c:v>0</c:v>
                </c:pt>
              </c:numCache>
            </c:numRef>
          </c:val>
          <c:extLst>
            <c:ext xmlns:c16="http://schemas.microsoft.com/office/drawing/2014/chart" uri="{C3380CC4-5D6E-409C-BE32-E72D297353CC}">
              <c16:uniqueId val="{00000000-D161-42F2-AC75-25DA58D70AF5}"/>
            </c:ext>
          </c:extLst>
        </c:ser>
        <c:ser>
          <c:idx val="1"/>
          <c:order val="1"/>
          <c:tx>
            <c:strRef>
              <c:f>'Exemple de saisie'!$E$13</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'Exemple de saisie'!$C$14:$C$25</c15:sqref>
                  </c15:fullRef>
                </c:ext>
              </c:extLst>
              <c:f>('Exemple de saisie'!$C$15:$C$20,'Exemple de saisie'!$C$22:$C$25)</c:f>
              <c:strCache>
                <c:ptCount val="10"/>
                <c:pt idx="0">
                  <c:v>faire les courses
                                                     </c:v>
                </c:pt>
                <c:pt idx="1">
                  <c:v>préparer ses repas
                                                  </c:v>
                </c:pt>
                <c:pt idx="2">
                  <c:v>gérer son budget
</c:v>
                </c:pt>
                <c:pt idx="3">
                  <c:v>utiliser le téléphone
                                                   </c:v>
                </c:pt>
                <c:pt idx="4">
                  <c:v>prendre ses médicaments
                                                   </c:v>
                </c:pt>
                <c:pt idx="5">
                  <c:v>utiliser les moyens de transport
                                                </c:v>
                </c:pt>
                <c:pt idx="6">
                  <c:v>soins d’hygiène 
                                                        </c:v>
                </c:pt>
                <c:pt idx="7">
                  <c:v>habillage
                                                         </c:v>
                </c:pt>
                <c:pt idx="8">
                  <c:v>Problèmes financiers
                                                           </c:v>
                </c:pt>
                <c:pt idx="9">
                  <c:v>Isolement social
                                                        </c:v>
                </c:pt>
              </c:strCache>
            </c:strRef>
          </c:cat>
          <c:val>
            <c:numRef>
              <c:extLst>
                <c:ext xmlns:c15="http://schemas.microsoft.com/office/drawing/2012/chart" uri="{02D57815-91ED-43cb-92C2-25804820EDAC}">
                  <c15:fullRef>
                    <c15:sqref>'Exemple de saisie'!$E$14:$E$25</c15:sqref>
                  </c15:fullRef>
                </c:ext>
              </c:extLst>
              <c:f>('Exemple de saisie'!$E$15:$E$20,'Exemple de saisie'!$E$22:$E$25)</c:f>
              <c:numCache>
                <c:formatCode>General</c:formatCode>
                <c:ptCount val="10"/>
                <c:pt idx="0">
                  <c:v>0</c:v>
                </c:pt>
                <c:pt idx="1">
                  <c:v>0</c:v>
                </c:pt>
                <c:pt idx="2">
                  <c:v>0</c:v>
                </c:pt>
                <c:pt idx="3">
                  <c:v>0</c:v>
                </c:pt>
                <c:pt idx="4">
                  <c:v>0</c:v>
                </c:pt>
                <c:pt idx="5">
                  <c:v>0</c:v>
                </c:pt>
                <c:pt idx="6">
                  <c:v>3</c:v>
                </c:pt>
                <c:pt idx="7">
                  <c:v>3</c:v>
                </c:pt>
                <c:pt idx="8">
                  <c:v>0</c:v>
                </c:pt>
                <c:pt idx="9">
                  <c:v>2</c:v>
                </c:pt>
              </c:numCache>
            </c:numRef>
          </c:val>
          <c:extLst>
            <c:ext xmlns:c16="http://schemas.microsoft.com/office/drawing/2014/chart" uri="{C3380CC4-5D6E-409C-BE32-E72D297353CC}">
              <c16:uniqueId val="{00000001-D161-42F2-AC75-25DA58D70AF5}"/>
            </c:ext>
          </c:extLst>
        </c:ser>
        <c:ser>
          <c:idx val="2"/>
          <c:order val="2"/>
          <c:tx>
            <c:strRef>
              <c:f>'Exemple de saisie'!$F$13</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'Exemple de saisie'!$C$14:$C$25</c15:sqref>
                  </c15:fullRef>
                </c:ext>
              </c:extLst>
              <c:f>('Exemple de saisie'!$C$15:$C$20,'Exemple de saisie'!$C$22:$C$25)</c:f>
              <c:strCache>
                <c:ptCount val="10"/>
                <c:pt idx="0">
                  <c:v>faire les courses
                                                     </c:v>
                </c:pt>
                <c:pt idx="1">
                  <c:v>préparer ses repas
                                                  </c:v>
                </c:pt>
                <c:pt idx="2">
                  <c:v>gérer son budget
</c:v>
                </c:pt>
                <c:pt idx="3">
                  <c:v>utiliser le téléphone
                                                   </c:v>
                </c:pt>
                <c:pt idx="4">
                  <c:v>prendre ses médicaments
                                                   </c:v>
                </c:pt>
                <c:pt idx="5">
                  <c:v>utiliser les moyens de transport
                                                </c:v>
                </c:pt>
                <c:pt idx="6">
                  <c:v>soins d’hygiène 
                                                        </c:v>
                </c:pt>
                <c:pt idx="7">
                  <c:v>habillage
                                                         </c:v>
                </c:pt>
                <c:pt idx="8">
                  <c:v>Problèmes financiers
                                                           </c:v>
                </c:pt>
                <c:pt idx="9">
                  <c:v>Isolement social
                                                        </c:v>
                </c:pt>
              </c:strCache>
            </c:strRef>
          </c:cat>
          <c:val>
            <c:numRef>
              <c:extLst>
                <c:ext xmlns:c15="http://schemas.microsoft.com/office/drawing/2012/chart" uri="{02D57815-91ED-43cb-92C2-25804820EDAC}">
                  <c15:fullRef>
                    <c15:sqref>'Exemple de saisie'!$F$14:$F$25</c15:sqref>
                  </c15:fullRef>
                </c:ext>
              </c:extLst>
              <c:f>('Exemple de saisie'!$F$15:$F$20,'Exemple de saisie'!$F$22:$F$25)</c:f>
              <c:numCache>
                <c:formatCode>General</c:formatCode>
                <c:ptCount val="10"/>
                <c:pt idx="0">
                  <c:v>0</c:v>
                </c:pt>
                <c:pt idx="1">
                  <c:v>0</c:v>
                </c:pt>
                <c:pt idx="2">
                  <c:v>0</c:v>
                </c:pt>
                <c:pt idx="3">
                  <c:v>0</c:v>
                </c:pt>
                <c:pt idx="4">
                  <c:v>1</c:v>
                </c:pt>
                <c:pt idx="5">
                  <c:v>0</c:v>
                </c:pt>
                <c:pt idx="6">
                  <c:v>3</c:v>
                </c:pt>
                <c:pt idx="7">
                  <c:v>3</c:v>
                </c:pt>
                <c:pt idx="8">
                  <c:v>0</c:v>
                </c:pt>
                <c:pt idx="9">
                  <c:v>2</c:v>
                </c:pt>
              </c:numCache>
            </c:numRef>
          </c:val>
          <c:extLst>
            <c:ext xmlns:c16="http://schemas.microsoft.com/office/drawing/2014/chart" uri="{C3380CC4-5D6E-409C-BE32-E72D297353CC}">
              <c16:uniqueId val="{00000002-D161-42F2-AC75-25DA58D70AF5}"/>
            </c:ext>
          </c:extLst>
        </c:ser>
        <c:dLbls>
          <c:showLegendKey val="0"/>
          <c:showVal val="0"/>
          <c:showCatName val="0"/>
          <c:showSerName val="0"/>
          <c:showPercent val="0"/>
          <c:showBubbleSize val="0"/>
        </c:dLbls>
        <c:gapWidth val="115"/>
        <c:overlap val="-20"/>
        <c:axId val="477168616"/>
        <c:axId val="477169600"/>
      </c:barChart>
      <c:catAx>
        <c:axId val="477168616"/>
        <c:scaling>
          <c:orientation val="maxMin"/>
        </c:scaling>
        <c:delete val="0"/>
        <c:axPos val="l"/>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69600"/>
        <c:crosses val="autoZero"/>
        <c:auto val="1"/>
        <c:lblAlgn val="ctr"/>
        <c:lblOffset val="100"/>
        <c:noMultiLvlLbl val="0"/>
      </c:catAx>
      <c:valAx>
        <c:axId val="477169600"/>
        <c:scaling>
          <c:orientation val="minMax"/>
          <c:max val="3"/>
        </c:scaling>
        <c:delete val="0"/>
        <c:axPos val="t"/>
        <c:majorGridlines>
          <c:spPr>
            <a:ln w="9525" cap="flat" cmpd="sng" algn="ctr">
              <a:solidFill>
                <a:schemeClr val="lt1">
                  <a:lumMod val="95000"/>
                  <a:alpha val="10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686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r>
              <a:rPr lang="fr-FR" sz="900">
                <a:solidFill>
                  <a:srgbClr val="CC99FF"/>
                </a:solidFill>
              </a:rPr>
              <a:t>Risque de chute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'TRAME GRILLE'!$D$109</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GRILLE'!$D$110:$D$118</c:f>
              <c:numCache>
                <c:formatCode>General</c:formatCode>
                <c:ptCount val="9"/>
              </c:numCache>
            </c:numRef>
          </c:val>
          <c:extLst>
            <c:ext xmlns:c16="http://schemas.microsoft.com/office/drawing/2014/chart" uri="{C3380CC4-5D6E-409C-BE32-E72D297353CC}">
              <c16:uniqueId val="{00000000-4AFA-4071-9371-176439A1D8D6}"/>
            </c:ext>
          </c:extLst>
        </c:ser>
        <c:ser>
          <c:idx val="1"/>
          <c:order val="1"/>
          <c:tx>
            <c:strRef>
              <c:f>'TRAME GRILLE'!$E$109</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GRILLE'!$E$110:$E$118</c:f>
              <c:numCache>
                <c:formatCode>General</c:formatCode>
                <c:ptCount val="9"/>
              </c:numCache>
            </c:numRef>
          </c:val>
          <c:extLst>
            <c:ext xmlns:c16="http://schemas.microsoft.com/office/drawing/2014/chart" uri="{C3380CC4-5D6E-409C-BE32-E72D297353CC}">
              <c16:uniqueId val="{00000001-4AFA-4071-9371-176439A1D8D6}"/>
            </c:ext>
          </c:extLst>
        </c:ser>
        <c:ser>
          <c:idx val="2"/>
          <c:order val="2"/>
          <c:tx>
            <c:strRef>
              <c:f>'TRAME GRILLE'!$F$109</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GRILLE'!$F$110:$F$118</c:f>
              <c:numCache>
                <c:formatCode>General</c:formatCode>
                <c:ptCount val="9"/>
              </c:numCache>
            </c:numRef>
          </c:val>
          <c:extLst>
            <c:ext xmlns:c16="http://schemas.microsoft.com/office/drawing/2014/chart" uri="{C3380CC4-5D6E-409C-BE32-E72D297353CC}">
              <c16:uniqueId val="{00000002-4AFA-4071-9371-176439A1D8D6}"/>
            </c:ext>
          </c:extLst>
        </c:ser>
        <c:ser>
          <c:idx val="3"/>
          <c:order val="3"/>
          <c:tx>
            <c:strRef>
              <c:f>'TRAME GRILLE'!$G$109</c:f>
              <c:strCache>
                <c:ptCount val="1"/>
                <c:pt idx="0">
                  <c:v>N+3</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GRILLE'!$G$110:$G$118</c:f>
              <c:numCache>
                <c:formatCode>General</c:formatCode>
                <c:ptCount val="9"/>
              </c:numCache>
            </c:numRef>
          </c:val>
          <c:extLst>
            <c:ext xmlns:c16="http://schemas.microsoft.com/office/drawing/2014/chart" uri="{C3380CC4-5D6E-409C-BE32-E72D297353CC}">
              <c16:uniqueId val="{00000000-4481-4A89-8BFF-85BC11CC11D8}"/>
            </c:ext>
          </c:extLst>
        </c:ser>
        <c:ser>
          <c:idx val="4"/>
          <c:order val="4"/>
          <c:tx>
            <c:strRef>
              <c:f>'TRAME GRILLE'!$H$109</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GRILLE'!$H$110:$H$118</c:f>
              <c:numCache>
                <c:formatCode>General</c:formatCode>
                <c:ptCount val="9"/>
              </c:numCache>
            </c:numRef>
          </c:val>
          <c:extLst>
            <c:ext xmlns:c16="http://schemas.microsoft.com/office/drawing/2014/chart" uri="{C3380CC4-5D6E-409C-BE32-E72D297353CC}">
              <c16:uniqueId val="{00000001-4481-4A89-8BFF-85BC11CC11D8}"/>
            </c:ext>
          </c:extLst>
        </c:ser>
        <c:ser>
          <c:idx val="5"/>
          <c:order val="5"/>
          <c:tx>
            <c:strRef>
              <c:f>'TRAME GRILLE'!$I$109</c:f>
              <c:strCache>
                <c:ptCount val="1"/>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GRILLE'!$I$110:$I$118</c:f>
              <c:numCache>
                <c:formatCode>General</c:formatCode>
                <c:ptCount val="9"/>
              </c:numCache>
            </c:numRef>
          </c:val>
          <c:extLst>
            <c:ext xmlns:c16="http://schemas.microsoft.com/office/drawing/2014/chart" uri="{C3380CC4-5D6E-409C-BE32-E72D297353CC}">
              <c16:uniqueId val="{00000002-4481-4A89-8BFF-85BC11CC11D8}"/>
            </c:ext>
          </c:extLst>
        </c:ser>
        <c:ser>
          <c:idx val="6"/>
          <c:order val="6"/>
          <c:tx>
            <c:strRef>
              <c:f>'TRAME GRILLE'!$J$109</c:f>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GRILLE'!$J$110:$J$118</c:f>
              <c:numCache>
                <c:formatCode>General</c:formatCode>
                <c:ptCount val="9"/>
              </c:numCache>
            </c:numRef>
          </c:val>
          <c:extLst>
            <c:ext xmlns:c16="http://schemas.microsoft.com/office/drawing/2014/chart" uri="{C3380CC4-5D6E-409C-BE32-E72D297353CC}">
              <c16:uniqueId val="{00000003-4481-4A89-8BFF-85BC11CC11D8}"/>
            </c:ext>
          </c:extLst>
        </c:ser>
        <c:ser>
          <c:idx val="7"/>
          <c:order val="7"/>
          <c:tx>
            <c:strRef>
              <c:f>'TRAME GRILLE'!$K$109</c:f>
              <c:strCache>
                <c:ptCount val="1"/>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GRILLE'!$K$110:$K$118</c:f>
              <c:numCache>
                <c:formatCode>General</c:formatCode>
                <c:ptCount val="9"/>
              </c:numCache>
            </c:numRef>
          </c:val>
          <c:extLst>
            <c:ext xmlns:c16="http://schemas.microsoft.com/office/drawing/2014/chart" uri="{C3380CC4-5D6E-409C-BE32-E72D297353CC}">
              <c16:uniqueId val="{00000004-4481-4A89-8BFF-85BC11CC11D8}"/>
            </c:ext>
          </c:extLst>
        </c:ser>
        <c:ser>
          <c:idx val="8"/>
          <c:order val="8"/>
          <c:tx>
            <c:strRef>
              <c:f>'TRAME GRILLE'!$L$109</c:f>
              <c:strCache>
                <c:ptCount val="1"/>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GRILLE'!$L$110:$L$118</c:f>
              <c:numCache>
                <c:formatCode>General</c:formatCode>
                <c:ptCount val="9"/>
              </c:numCache>
            </c:numRef>
          </c:val>
          <c:extLst>
            <c:ext xmlns:c16="http://schemas.microsoft.com/office/drawing/2014/chart" uri="{C3380CC4-5D6E-409C-BE32-E72D297353CC}">
              <c16:uniqueId val="{00000005-4481-4A89-8BFF-85BC11CC11D8}"/>
            </c:ext>
          </c:extLst>
        </c:ser>
        <c:ser>
          <c:idx val="9"/>
          <c:order val="9"/>
          <c:tx>
            <c:strRef>
              <c:f>'TRAME GRILLE'!$M$109</c:f>
              <c:strCache>
                <c:ptCount val="1"/>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GRILLE'!$C$110:$C$118</c:f>
              <c:strCache>
                <c:ptCount val="9"/>
                <c:pt idx="0">
                  <c:v>Marche</c:v>
                </c:pt>
                <c:pt idx="1">
                  <c:v>Présence de chute(s) dans les 12 derniers mois                                   </c:v>
                </c:pt>
                <c:pt idx="2">
                  <c:v>Réalisation du test d'appui monopodal :                                                 </c:v>
                </c:pt>
                <c:pt idx="3">
                  <c:v>Déplacements plus difficiles</c:v>
                </c:pt>
                <c:pt idx="4">
                  <c:v>Chaussage adapté</c:v>
                </c:pt>
                <c:pt idx="5">
                  <c:v>Difficultés plus importantes à se lever</c:v>
                </c:pt>
                <c:pt idx="6">
                  <c:v>Incontinence urinaire ou impériosité mictionnelle                       </c:v>
                </c:pt>
                <c:pt idx="7">
                  <c:v>Peur de tomber</c:v>
                </c:pt>
                <c:pt idx="8">
                  <c:v>Etat de l’environnement de vie habituel                                                  </c:v>
                </c:pt>
              </c:strCache>
            </c:strRef>
          </c:cat>
          <c:val>
            <c:numRef>
              <c:f>'TRAME GRILLE'!$M$110:$M$118</c:f>
              <c:numCache>
                <c:formatCode>General</c:formatCode>
                <c:ptCount val="9"/>
              </c:numCache>
            </c:numRef>
          </c:val>
          <c:extLst>
            <c:ext xmlns:c16="http://schemas.microsoft.com/office/drawing/2014/chart" uri="{C3380CC4-5D6E-409C-BE32-E72D297353CC}">
              <c16:uniqueId val="{00000006-4481-4A89-8BFF-85BC11CC11D8}"/>
            </c:ext>
          </c:extLst>
        </c:ser>
        <c:dLbls>
          <c:showLegendKey val="0"/>
          <c:showVal val="0"/>
          <c:showCatName val="0"/>
          <c:showSerName val="0"/>
          <c:showPercent val="0"/>
          <c:showBubbleSize val="0"/>
        </c:dLbls>
        <c:gapWidth val="115"/>
        <c:overlap val="-20"/>
        <c:axId val="489035256"/>
        <c:axId val="477170256"/>
      </c:barChart>
      <c:catAx>
        <c:axId val="489035256"/>
        <c:scaling>
          <c:orientation val="maxMin"/>
        </c:scaling>
        <c:delete val="0"/>
        <c:axPos val="l"/>
        <c:majorGridlines>
          <c:spPr>
            <a:ln w="9525" cap="flat" cmpd="sng" algn="ctr">
              <a:solidFill>
                <a:schemeClr val="lt1">
                  <a:lumMod val="95000"/>
                  <a:alpha val="10000"/>
                </a:schemeClr>
              </a:solidFill>
              <a:round/>
            </a:ln>
            <a:effectLst/>
          </c:spPr>
        </c:majorGridlines>
        <c:numFmt formatCode="General" sourceLinked="0"/>
        <c:majorTickMark val="cross"/>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70256"/>
        <c:crosses val="autoZero"/>
        <c:auto val="1"/>
        <c:lblAlgn val="ctr"/>
        <c:lblOffset val="100"/>
        <c:noMultiLvlLbl val="0"/>
      </c:catAx>
      <c:valAx>
        <c:axId val="477170256"/>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903525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fr-FR" sz="900" baseline="0">
                <a:solidFill>
                  <a:srgbClr val="CC99FF"/>
                </a:solidFill>
              </a:rPr>
              <a:t>Risque médicaments</a:t>
            </a:r>
            <a:endParaRPr lang="fr-FR" sz="900">
              <a:solidFill>
                <a:srgbClr val="CC99FF"/>
              </a:solidFill>
            </a:endParaRPr>
          </a:p>
        </c:rich>
      </c:tx>
      <c:layout>
        <c:manualLayout>
          <c:xMode val="edge"/>
          <c:yMode val="edge"/>
          <c:x val="0.53081933508311463"/>
          <c:y val="6.018518518518518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'TRAME GRILLE'!$D$126</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GRILLE'!$D$127:$D$128</c:f>
              <c:numCache>
                <c:formatCode>General</c:formatCode>
                <c:ptCount val="2"/>
              </c:numCache>
            </c:numRef>
          </c:val>
          <c:extLst>
            <c:ext xmlns:c16="http://schemas.microsoft.com/office/drawing/2014/chart" uri="{C3380CC4-5D6E-409C-BE32-E72D297353CC}">
              <c16:uniqueId val="{00000000-3DA9-4025-8072-B19F1701EAB3}"/>
            </c:ext>
          </c:extLst>
        </c:ser>
        <c:ser>
          <c:idx val="1"/>
          <c:order val="1"/>
          <c:tx>
            <c:strRef>
              <c:f>'TRAME GRILLE'!$E$126</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GRILLE'!$E$127:$E$128</c:f>
              <c:numCache>
                <c:formatCode>General</c:formatCode>
                <c:ptCount val="2"/>
              </c:numCache>
            </c:numRef>
          </c:val>
          <c:extLst>
            <c:ext xmlns:c16="http://schemas.microsoft.com/office/drawing/2014/chart" uri="{C3380CC4-5D6E-409C-BE32-E72D297353CC}">
              <c16:uniqueId val="{00000001-3DA9-4025-8072-B19F1701EAB3}"/>
            </c:ext>
          </c:extLst>
        </c:ser>
        <c:ser>
          <c:idx val="2"/>
          <c:order val="2"/>
          <c:tx>
            <c:strRef>
              <c:f>'TRAME GRILLE'!$F$126</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GRILLE'!$F$127:$F$128</c:f>
              <c:numCache>
                <c:formatCode>General</c:formatCode>
                <c:ptCount val="2"/>
              </c:numCache>
            </c:numRef>
          </c:val>
          <c:extLst>
            <c:ext xmlns:c16="http://schemas.microsoft.com/office/drawing/2014/chart" uri="{C3380CC4-5D6E-409C-BE32-E72D297353CC}">
              <c16:uniqueId val="{00000002-3DA9-4025-8072-B19F1701EAB3}"/>
            </c:ext>
          </c:extLst>
        </c:ser>
        <c:ser>
          <c:idx val="3"/>
          <c:order val="3"/>
          <c:tx>
            <c:strRef>
              <c:f>'TRAME GRILLE'!$G$126</c:f>
              <c:strCache>
                <c:ptCount val="1"/>
                <c:pt idx="0">
                  <c:v>N+3</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GRILLE'!$G$127:$G$128</c:f>
              <c:numCache>
                <c:formatCode>General</c:formatCode>
                <c:ptCount val="2"/>
              </c:numCache>
            </c:numRef>
          </c:val>
          <c:extLst>
            <c:ext xmlns:c16="http://schemas.microsoft.com/office/drawing/2014/chart" uri="{C3380CC4-5D6E-409C-BE32-E72D297353CC}">
              <c16:uniqueId val="{00000000-9DFD-4CBA-BC4F-0DBAB42ABE22}"/>
            </c:ext>
          </c:extLst>
        </c:ser>
        <c:ser>
          <c:idx val="4"/>
          <c:order val="4"/>
          <c:tx>
            <c:strRef>
              <c:f>'TRAME GRILLE'!$H$126</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GRILLE'!$H$127:$H$128</c:f>
              <c:numCache>
                <c:formatCode>General</c:formatCode>
                <c:ptCount val="2"/>
              </c:numCache>
            </c:numRef>
          </c:val>
          <c:extLst>
            <c:ext xmlns:c16="http://schemas.microsoft.com/office/drawing/2014/chart" uri="{C3380CC4-5D6E-409C-BE32-E72D297353CC}">
              <c16:uniqueId val="{00000001-9DFD-4CBA-BC4F-0DBAB42ABE22}"/>
            </c:ext>
          </c:extLst>
        </c:ser>
        <c:ser>
          <c:idx val="5"/>
          <c:order val="5"/>
          <c:tx>
            <c:strRef>
              <c:f>'TRAME GRILLE'!$I$126</c:f>
              <c:strCache>
                <c:ptCount val="1"/>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GRILLE'!$I$127:$I$128</c:f>
              <c:numCache>
                <c:formatCode>General</c:formatCode>
                <c:ptCount val="2"/>
              </c:numCache>
            </c:numRef>
          </c:val>
          <c:extLst>
            <c:ext xmlns:c16="http://schemas.microsoft.com/office/drawing/2014/chart" uri="{C3380CC4-5D6E-409C-BE32-E72D297353CC}">
              <c16:uniqueId val="{00000002-9DFD-4CBA-BC4F-0DBAB42ABE22}"/>
            </c:ext>
          </c:extLst>
        </c:ser>
        <c:ser>
          <c:idx val="6"/>
          <c:order val="6"/>
          <c:tx>
            <c:strRef>
              <c:f>'TRAME GRILLE'!$J$126</c:f>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GRILLE'!$J$127:$J$128</c:f>
              <c:numCache>
                <c:formatCode>General</c:formatCode>
                <c:ptCount val="2"/>
              </c:numCache>
            </c:numRef>
          </c:val>
          <c:extLst>
            <c:ext xmlns:c16="http://schemas.microsoft.com/office/drawing/2014/chart" uri="{C3380CC4-5D6E-409C-BE32-E72D297353CC}">
              <c16:uniqueId val="{00000003-9DFD-4CBA-BC4F-0DBAB42ABE22}"/>
            </c:ext>
          </c:extLst>
        </c:ser>
        <c:ser>
          <c:idx val="7"/>
          <c:order val="7"/>
          <c:tx>
            <c:strRef>
              <c:f>'TRAME GRILLE'!$K$126</c:f>
              <c:strCache>
                <c:ptCount val="1"/>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GRILLE'!$K$127:$K$128</c:f>
              <c:numCache>
                <c:formatCode>General</c:formatCode>
                <c:ptCount val="2"/>
              </c:numCache>
            </c:numRef>
          </c:val>
          <c:extLst>
            <c:ext xmlns:c16="http://schemas.microsoft.com/office/drawing/2014/chart" uri="{C3380CC4-5D6E-409C-BE32-E72D297353CC}">
              <c16:uniqueId val="{00000004-9DFD-4CBA-BC4F-0DBAB42ABE22}"/>
            </c:ext>
          </c:extLst>
        </c:ser>
        <c:ser>
          <c:idx val="8"/>
          <c:order val="8"/>
          <c:tx>
            <c:strRef>
              <c:f>'TRAME GRILLE'!$L$126</c:f>
              <c:strCache>
                <c:ptCount val="1"/>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GRILLE'!$L$127:$L$128</c:f>
              <c:numCache>
                <c:formatCode>General</c:formatCode>
                <c:ptCount val="2"/>
              </c:numCache>
            </c:numRef>
          </c:val>
          <c:extLst>
            <c:ext xmlns:c16="http://schemas.microsoft.com/office/drawing/2014/chart" uri="{C3380CC4-5D6E-409C-BE32-E72D297353CC}">
              <c16:uniqueId val="{00000005-9DFD-4CBA-BC4F-0DBAB42ABE22}"/>
            </c:ext>
          </c:extLst>
        </c:ser>
        <c:ser>
          <c:idx val="9"/>
          <c:order val="9"/>
          <c:tx>
            <c:strRef>
              <c:f>'TRAME GRILLE'!$M$126</c:f>
              <c:strCache>
                <c:ptCount val="1"/>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GRILLE'!$C$127:$C$128</c:f>
              <c:strCache>
                <c:ptCount val="2"/>
                <c:pt idx="0">
                  <c:v>Problèmes d'observance du traitement</c:v>
                </c:pt>
                <c:pt idx="1">
                  <c:v>Nombre de médicaments/jour de manière continue</c:v>
                </c:pt>
              </c:strCache>
            </c:strRef>
          </c:cat>
          <c:val>
            <c:numRef>
              <c:f>'TRAME GRILLE'!$M$127:$M$128</c:f>
              <c:numCache>
                <c:formatCode>General</c:formatCode>
                <c:ptCount val="2"/>
              </c:numCache>
            </c:numRef>
          </c:val>
          <c:extLst>
            <c:ext xmlns:c16="http://schemas.microsoft.com/office/drawing/2014/chart" uri="{C3380CC4-5D6E-409C-BE32-E72D297353CC}">
              <c16:uniqueId val="{00000006-9DFD-4CBA-BC4F-0DBAB42ABE22}"/>
            </c:ext>
          </c:extLst>
        </c:ser>
        <c:dLbls>
          <c:showLegendKey val="0"/>
          <c:showVal val="0"/>
          <c:showCatName val="0"/>
          <c:showSerName val="0"/>
          <c:showPercent val="0"/>
          <c:showBubbleSize val="0"/>
        </c:dLbls>
        <c:gapWidth val="115"/>
        <c:overlap val="-20"/>
        <c:axId val="487646272"/>
        <c:axId val="487646600"/>
      </c:barChart>
      <c:catAx>
        <c:axId val="487646272"/>
        <c:scaling>
          <c:orientation val="maxMin"/>
        </c:scaling>
        <c:delete val="0"/>
        <c:axPos val="l"/>
        <c:majorGridlines>
          <c:spPr>
            <a:ln w="9525" cap="flat" cmpd="sng" algn="ctr">
              <a:solidFill>
                <a:schemeClr val="lt1">
                  <a:lumMod val="95000"/>
                  <a:alpha val="10000"/>
                </a:schemeClr>
              </a:solidFill>
              <a:round/>
            </a:ln>
            <a:effectLst/>
          </c:spPr>
        </c:majorGridlines>
        <c:numFmt formatCode="General" sourceLinked="1"/>
        <c:majorTickMark val="in"/>
        <c:minorTickMark val="in"/>
        <c:tickLblPos val="nextTo"/>
        <c:spPr>
          <a:noFill/>
          <a:ln w="12700" cap="flat" cmpd="sng" algn="ctr">
            <a:solidFill>
              <a:schemeClr val="lt1">
                <a:lumMod val="95000"/>
                <a:alpha val="54000"/>
              </a:schemeClr>
            </a:solidFill>
            <a:round/>
          </a:ln>
          <a:effectLst/>
        </c:spPr>
        <c:txPr>
          <a:bodyPr rot="0" spcFirstLastPara="1" vertOverflow="ellipsis" wrap="square" anchor="ctr" anchorCtr="0"/>
          <a:lstStyle/>
          <a:p>
            <a:pPr>
              <a:defRPr sz="900" b="0" i="0" u="none" strike="noStrike" kern="1200" baseline="0">
                <a:solidFill>
                  <a:schemeClr val="lt1">
                    <a:lumMod val="85000"/>
                  </a:schemeClr>
                </a:solidFill>
                <a:latin typeface="+mn-lt"/>
                <a:ea typeface="+mn-ea"/>
                <a:cs typeface="+mn-cs"/>
              </a:defRPr>
            </a:pPr>
            <a:endParaRPr lang="fr-FR"/>
          </a:p>
        </c:txPr>
        <c:crossAx val="487646600"/>
        <c:crosses val="autoZero"/>
        <c:auto val="1"/>
        <c:lblAlgn val="ctr"/>
        <c:lblOffset val="1"/>
        <c:noMultiLvlLbl val="0"/>
      </c:catAx>
      <c:valAx>
        <c:axId val="487646600"/>
        <c:scaling>
          <c:orientation val="minMax"/>
          <c:max val="2"/>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6272"/>
        <c:crosses val="max"/>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r>
              <a:rPr lang="fr-FR" sz="900">
                <a:solidFill>
                  <a:srgbClr val="CC99FF"/>
                </a:solidFill>
              </a:rPr>
              <a:t>Risque de dénutrition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'TRAME GRILLE'!$E$136</c:f>
              <c:strCache>
                <c:ptCount val="1"/>
                <c:pt idx="0">
                  <c:v>N+1</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GRILLE'!$E$137:$E$143</c:f>
              <c:numCache>
                <c:formatCode>General</c:formatCode>
                <c:ptCount val="7"/>
              </c:numCache>
            </c:numRef>
          </c:val>
          <c:extLst>
            <c:ext xmlns:c16="http://schemas.microsoft.com/office/drawing/2014/chart" uri="{C3380CC4-5D6E-409C-BE32-E72D297353CC}">
              <c16:uniqueId val="{00000000-51B1-4583-AEB3-561E8861C8E5}"/>
            </c:ext>
          </c:extLst>
        </c:ser>
        <c:ser>
          <c:idx val="1"/>
          <c:order val="1"/>
          <c:tx>
            <c:strRef>
              <c:f>'TRAME GRILLE'!$F$136</c:f>
              <c:strCache>
                <c:ptCount val="1"/>
                <c:pt idx="0">
                  <c:v>N+2</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GRILLE'!$F$137:$F$143</c:f>
              <c:numCache>
                <c:formatCode>General</c:formatCode>
                <c:ptCount val="7"/>
              </c:numCache>
            </c:numRef>
          </c:val>
          <c:extLst>
            <c:ext xmlns:c16="http://schemas.microsoft.com/office/drawing/2014/chart" uri="{C3380CC4-5D6E-409C-BE32-E72D297353CC}">
              <c16:uniqueId val="{00000001-51B1-4583-AEB3-561E8861C8E5}"/>
            </c:ext>
          </c:extLst>
        </c:ser>
        <c:ser>
          <c:idx val="2"/>
          <c:order val="2"/>
          <c:tx>
            <c:strRef>
              <c:f>'TRAME GRILLE'!$G$136</c:f>
              <c:strCache>
                <c:ptCount val="1"/>
                <c:pt idx="0">
                  <c:v>N+3</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GRILLE'!$G$137:$G$143</c:f>
              <c:numCache>
                <c:formatCode>General</c:formatCode>
                <c:ptCount val="7"/>
              </c:numCache>
            </c:numRef>
          </c:val>
          <c:extLst>
            <c:ext xmlns:c16="http://schemas.microsoft.com/office/drawing/2014/chart" uri="{C3380CC4-5D6E-409C-BE32-E72D297353CC}">
              <c16:uniqueId val="{00000002-51B1-4583-AEB3-561E8861C8E5}"/>
            </c:ext>
          </c:extLst>
        </c:ser>
        <c:ser>
          <c:idx val="3"/>
          <c:order val="3"/>
          <c:tx>
            <c:strRef>
              <c:f>'TRAME GRILLE'!$H$136</c:f>
              <c:strCache>
                <c:ptCount val="1"/>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GRILLE'!$H$137:$H$143</c:f>
              <c:numCache>
                <c:formatCode>General</c:formatCode>
                <c:ptCount val="7"/>
              </c:numCache>
            </c:numRef>
          </c:val>
          <c:extLst>
            <c:ext xmlns:c16="http://schemas.microsoft.com/office/drawing/2014/chart" uri="{C3380CC4-5D6E-409C-BE32-E72D297353CC}">
              <c16:uniqueId val="{00000000-09C0-4C7E-B1E3-EBC0C294AFAB}"/>
            </c:ext>
          </c:extLst>
        </c:ser>
        <c:ser>
          <c:idx val="4"/>
          <c:order val="4"/>
          <c:tx>
            <c:strRef>
              <c:f>'TRAME GRILLE'!$I$136</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GRILLE'!$I$137:$I$143</c:f>
              <c:numCache>
                <c:formatCode>General</c:formatCode>
                <c:ptCount val="7"/>
              </c:numCache>
            </c:numRef>
          </c:val>
          <c:extLst>
            <c:ext xmlns:c16="http://schemas.microsoft.com/office/drawing/2014/chart" uri="{C3380CC4-5D6E-409C-BE32-E72D297353CC}">
              <c16:uniqueId val="{00000001-09C0-4C7E-B1E3-EBC0C294AFAB}"/>
            </c:ext>
          </c:extLst>
        </c:ser>
        <c:ser>
          <c:idx val="5"/>
          <c:order val="5"/>
          <c:tx>
            <c:strRef>
              <c:f>'TRAME GRILLE'!$J$136</c:f>
              <c:strCache>
                <c:ptCount val="1"/>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GRILLE'!$J$137:$J$143</c:f>
              <c:numCache>
                <c:formatCode>General</c:formatCode>
                <c:ptCount val="7"/>
              </c:numCache>
            </c:numRef>
          </c:val>
          <c:extLst>
            <c:ext xmlns:c16="http://schemas.microsoft.com/office/drawing/2014/chart" uri="{C3380CC4-5D6E-409C-BE32-E72D297353CC}">
              <c16:uniqueId val="{00000002-09C0-4C7E-B1E3-EBC0C294AFAB}"/>
            </c:ext>
          </c:extLst>
        </c:ser>
        <c:ser>
          <c:idx val="6"/>
          <c:order val="6"/>
          <c:tx>
            <c:strRef>
              <c:f>'TRAME GRILLE'!$K$136</c:f>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GRILLE'!$K$137:$K$143</c:f>
              <c:numCache>
                <c:formatCode>General</c:formatCode>
                <c:ptCount val="7"/>
              </c:numCache>
            </c:numRef>
          </c:val>
          <c:extLst>
            <c:ext xmlns:c16="http://schemas.microsoft.com/office/drawing/2014/chart" uri="{C3380CC4-5D6E-409C-BE32-E72D297353CC}">
              <c16:uniqueId val="{00000003-09C0-4C7E-B1E3-EBC0C294AFAB}"/>
            </c:ext>
          </c:extLst>
        </c:ser>
        <c:ser>
          <c:idx val="7"/>
          <c:order val="7"/>
          <c:tx>
            <c:strRef>
              <c:f>'TRAME GRILLE'!$L$136</c:f>
              <c:strCache>
                <c:ptCount val="1"/>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GRILLE'!$L$137:$L$143</c:f>
              <c:numCache>
                <c:formatCode>General</c:formatCode>
                <c:ptCount val="7"/>
              </c:numCache>
            </c:numRef>
          </c:val>
          <c:extLst>
            <c:ext xmlns:c16="http://schemas.microsoft.com/office/drawing/2014/chart" uri="{C3380CC4-5D6E-409C-BE32-E72D297353CC}">
              <c16:uniqueId val="{00000004-09C0-4C7E-B1E3-EBC0C294AFAB}"/>
            </c:ext>
          </c:extLst>
        </c:ser>
        <c:ser>
          <c:idx val="8"/>
          <c:order val="8"/>
          <c:tx>
            <c:strRef>
              <c:f>'TRAME GRILLE'!$M$136</c:f>
              <c:strCache>
                <c:ptCount val="1"/>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'TRAME GRILLE'!$C$137:$C$143</c:f>
              <c:strCache>
                <c:ptCount val="7"/>
                <c:pt idx="0">
                  <c:v>IMC = Poids/Taille²= .( Rique de dénutrition évalué) 
                                               </c:v>
                </c:pt>
                <c:pt idx="1">
                  <c:v>Perte de poids par observation indirecte (alliance, vêtements "flottent")                                                         </c:v>
                </c:pt>
                <c:pt idx="2">
                  <c:v>Perte de poids : objectivée par la pesée           </c:v>
                </c:pt>
                <c:pt idx="3">
                  <c:v>Perte d'appétit</c:v>
                </c:pt>
                <c:pt idx="4">
                  <c:v>Problèmes dentaires</c:v>
                </c:pt>
                <c:pt idx="5">
                  <c:v>Troubles de la déglutition</c:v>
                </c:pt>
                <c:pt idx="6">
                  <c:v>Troubles de la mastication</c:v>
                </c:pt>
              </c:strCache>
            </c:strRef>
          </c:cat>
          <c:val>
            <c:numRef>
              <c:f>'TRAME GRILLE'!$M$137:$M$143</c:f>
              <c:numCache>
                <c:formatCode>General</c:formatCode>
                <c:ptCount val="7"/>
              </c:numCache>
            </c:numRef>
          </c:val>
          <c:extLst>
            <c:ext xmlns:c16="http://schemas.microsoft.com/office/drawing/2014/chart" uri="{C3380CC4-5D6E-409C-BE32-E72D297353CC}">
              <c16:uniqueId val="{00000005-09C0-4C7E-B1E3-EBC0C294AFAB}"/>
            </c:ext>
          </c:extLst>
        </c:ser>
        <c:dLbls>
          <c:showLegendKey val="0"/>
          <c:showVal val="0"/>
          <c:showCatName val="0"/>
          <c:showSerName val="0"/>
          <c:showPercent val="0"/>
          <c:showBubbleSize val="0"/>
        </c:dLbls>
        <c:gapWidth val="115"/>
        <c:overlap val="-20"/>
        <c:axId val="487643648"/>
        <c:axId val="487645616"/>
      </c:barChart>
      <c:catAx>
        <c:axId val="487643648"/>
        <c:scaling>
          <c:orientation val="maxMin"/>
        </c:scaling>
        <c:delete val="0"/>
        <c:axPos val="l"/>
        <c:majorGridlines>
          <c:spPr>
            <a:ln w="9525" cap="flat" cmpd="sng" algn="ctr">
              <a:solidFill>
                <a:schemeClr val="lt1">
                  <a:lumMod val="95000"/>
                  <a:alpha val="10000"/>
                </a:schemeClr>
              </a:solidFill>
              <a:round/>
            </a:ln>
            <a:effectLst/>
          </c:spPr>
        </c:majorGridlines>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5616"/>
        <c:crosses val="autoZero"/>
        <c:auto val="1"/>
        <c:lblAlgn val="ctr"/>
        <c:lblOffset val="100"/>
        <c:noMultiLvlLbl val="0"/>
      </c:catAx>
      <c:valAx>
        <c:axId val="487645616"/>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764364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Signes d'avancée en âge dans les activités </a:t>
            </a:r>
            <a:endParaRPr lang="fr-FR" sz="900" b="1">
              <a:solidFill>
                <a:srgbClr val="CC99FF"/>
              </a:solidFill>
            </a:endParaRPr>
          </a:p>
        </c:rich>
      </c:tx>
      <c:layout>
        <c:manualLayout>
          <c:xMode val="edge"/>
          <c:yMode val="edge"/>
          <c:x val="0.24047514298284206"/>
          <c:y val="0"/>
        </c:manualLayout>
      </c:layout>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radarChart>
        <c:radarStyle val="marker"/>
        <c:varyColors val="0"/>
        <c:ser>
          <c:idx val="0"/>
          <c:order val="0"/>
          <c:tx>
            <c:strRef>
              <c:f>'Exemple de saisie'!$D$33</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'Exemple de saisie'!$C$34:$C$38</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'Exemple de saisie'!$D$34:$D$38</c:f>
              <c:numCache>
                <c:formatCode>General</c:formatCode>
                <c:ptCount val="5"/>
                <c:pt idx="0">
                  <c:v>3</c:v>
                </c:pt>
                <c:pt idx="1">
                  <c:v>2</c:v>
                </c:pt>
                <c:pt idx="2">
                  <c:v>1</c:v>
                </c:pt>
                <c:pt idx="3">
                  <c:v>1</c:v>
                </c:pt>
                <c:pt idx="4">
                  <c:v>3</c:v>
                </c:pt>
              </c:numCache>
            </c:numRef>
          </c:val>
          <c:extLst>
            <c:ext xmlns:c16="http://schemas.microsoft.com/office/drawing/2014/chart" uri="{C3380CC4-5D6E-409C-BE32-E72D297353CC}">
              <c16:uniqueId val="{00000000-AFF8-480D-97C6-7530108BE3DA}"/>
            </c:ext>
          </c:extLst>
        </c:ser>
        <c:ser>
          <c:idx val="1"/>
          <c:order val="1"/>
          <c:tx>
            <c:strRef>
              <c:f>'Exemple de saisie'!$E$33</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'Exemple de saisie'!$C$34:$C$38</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'Exemple de saisie'!$E$34:$E$38</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1-AFF8-480D-97C6-7530108BE3DA}"/>
            </c:ext>
          </c:extLst>
        </c:ser>
        <c:ser>
          <c:idx val="2"/>
          <c:order val="2"/>
          <c:tx>
            <c:strRef>
              <c:f>'Exemple de saisie'!$F$33</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'Exemple de saisie'!$C$34:$C$38</c:f>
              <c:strCache>
                <c:ptCount val="5"/>
                <c:pt idx="0">
                  <c:v>Rythme moins soutenu des activités quotidiennes                                
                                                        </c:v>
                </c:pt>
                <c:pt idx="1">
                  <c:v>Baisse de la concentration    
                                                                                                   </c:v>
                </c:pt>
                <c:pt idx="2">
                  <c:v>Diminution des apprentissages  
                                                                                 </c:v>
                </c:pt>
                <c:pt idx="3">
                  <c:v>Majoration des difficultés de communication                   
                                                        </c:v>
                </c:pt>
                <c:pt idx="4">
                  <c:v>Hausse de la fatigabilité
                                                            </c:v>
                </c:pt>
              </c:strCache>
            </c:strRef>
          </c:cat>
          <c:val>
            <c:numRef>
              <c:f>'Exemple de saisie'!$F$34:$F$38</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2-AFF8-480D-97C6-7530108BE3DA}"/>
            </c:ext>
          </c:extLst>
        </c:ser>
        <c:dLbls>
          <c:showLegendKey val="0"/>
          <c:showVal val="0"/>
          <c:showCatName val="0"/>
          <c:showSerName val="0"/>
          <c:showPercent val="0"/>
          <c:showBubbleSize val="0"/>
        </c:dLbls>
        <c:axId val="601266496"/>
        <c:axId val="601268792"/>
      </c:radarChart>
      <c:catAx>
        <c:axId val="60126649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8792"/>
        <c:crosses val="autoZero"/>
        <c:auto val="1"/>
        <c:lblAlgn val="ctr"/>
        <c:lblOffset val="100"/>
        <c:noMultiLvlLbl val="0"/>
      </c:catAx>
      <c:valAx>
        <c:axId val="601268792"/>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64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thinThick"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 Risque dépressif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radarChart>
        <c:radarStyle val="marker"/>
        <c:varyColors val="0"/>
        <c:ser>
          <c:idx val="0"/>
          <c:order val="0"/>
          <c:tx>
            <c:strRef>
              <c:f>'Exemple de saisie'!$D$45</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'Exemple de saisie'!$C$46:$C$50</c:f>
              <c:strCache>
                <c:ptCount val="5"/>
                <c:pt idx="0">
                  <c:v>Apparition ou aggravation d’une tristesse
                                                                                                             </c:v>
                </c:pt>
                <c:pt idx="1">
                  <c:v>Perte de motivation 
                                                           </c:v>
                </c:pt>
                <c:pt idx="2">
                  <c:v>Perte de plaisir et d’envie 
                                                        </c:v>
                </c:pt>
                <c:pt idx="3">
                  <c:v>Désinvestissement des centres d’intérêt 
                                                         </c:v>
                </c:pt>
                <c:pt idx="4">
                  <c:v>Repli sur soi  
                                                                                                                                 </c:v>
                </c:pt>
              </c:strCache>
            </c:strRef>
          </c:cat>
          <c:val>
            <c:numRef>
              <c:f>'Exemple de saisie'!$D$46:$D$50</c:f>
              <c:numCache>
                <c:formatCode>General</c:formatCode>
                <c:ptCount val="5"/>
                <c:pt idx="0">
                  <c:v>1</c:v>
                </c:pt>
                <c:pt idx="1">
                  <c:v>1</c:v>
                </c:pt>
                <c:pt idx="2">
                  <c:v>0</c:v>
                </c:pt>
                <c:pt idx="3">
                  <c:v>1</c:v>
                </c:pt>
                <c:pt idx="4">
                  <c:v>0</c:v>
                </c:pt>
              </c:numCache>
            </c:numRef>
          </c:val>
          <c:extLst>
            <c:ext xmlns:c16="http://schemas.microsoft.com/office/drawing/2014/chart" uri="{C3380CC4-5D6E-409C-BE32-E72D297353CC}">
              <c16:uniqueId val="{00000000-9686-450F-B1CE-346C5ADD6C61}"/>
            </c:ext>
          </c:extLst>
        </c:ser>
        <c:ser>
          <c:idx val="1"/>
          <c:order val="1"/>
          <c:tx>
            <c:strRef>
              <c:f>'Exemple de saisie'!$E$45</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'Exemple de saisie'!$C$46:$C$50</c:f>
              <c:strCache>
                <c:ptCount val="5"/>
                <c:pt idx="0">
                  <c:v>Apparition ou aggravation d’une tristesse
                                                                                                             </c:v>
                </c:pt>
                <c:pt idx="1">
                  <c:v>Perte de motivation 
                                                           </c:v>
                </c:pt>
                <c:pt idx="2">
                  <c:v>Perte de plaisir et d’envie 
                                                        </c:v>
                </c:pt>
                <c:pt idx="3">
                  <c:v>Désinvestissement des centres d’intérêt 
                                                         </c:v>
                </c:pt>
                <c:pt idx="4">
                  <c:v>Repli sur soi  
                                                                                                                                 </c:v>
                </c:pt>
              </c:strCache>
            </c:strRef>
          </c:cat>
          <c:val>
            <c:numRef>
              <c:f>'Exemple de saisie'!$E$46:$E$50</c:f>
              <c:numCache>
                <c:formatCode>General</c:formatCode>
                <c:ptCount val="5"/>
                <c:pt idx="0">
                  <c:v>2</c:v>
                </c:pt>
                <c:pt idx="1">
                  <c:v>2</c:v>
                </c:pt>
                <c:pt idx="2">
                  <c:v>2</c:v>
                </c:pt>
                <c:pt idx="3">
                  <c:v>2</c:v>
                </c:pt>
                <c:pt idx="4">
                  <c:v>1</c:v>
                </c:pt>
              </c:numCache>
            </c:numRef>
          </c:val>
          <c:extLst>
            <c:ext xmlns:c16="http://schemas.microsoft.com/office/drawing/2014/chart" uri="{C3380CC4-5D6E-409C-BE32-E72D297353CC}">
              <c16:uniqueId val="{00000001-9686-450F-B1CE-346C5ADD6C61}"/>
            </c:ext>
          </c:extLst>
        </c:ser>
        <c:ser>
          <c:idx val="2"/>
          <c:order val="2"/>
          <c:tx>
            <c:strRef>
              <c:f>'Exemple de saisie'!$F$45</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'Exemple de saisie'!$C$46:$C$50</c:f>
              <c:strCache>
                <c:ptCount val="5"/>
                <c:pt idx="0">
                  <c:v>Apparition ou aggravation d’une tristesse
                                                                                                             </c:v>
                </c:pt>
                <c:pt idx="1">
                  <c:v>Perte de motivation 
                                                           </c:v>
                </c:pt>
                <c:pt idx="2">
                  <c:v>Perte de plaisir et d’envie 
                                                        </c:v>
                </c:pt>
                <c:pt idx="3">
                  <c:v>Désinvestissement des centres d’intérêt 
                                                         </c:v>
                </c:pt>
                <c:pt idx="4">
                  <c:v>Repli sur soi  
                                                                                                                                 </c:v>
                </c:pt>
              </c:strCache>
            </c:strRef>
          </c:cat>
          <c:val>
            <c:numRef>
              <c:f>'Exemple de saisie'!$F$46:$F$50</c:f>
              <c:numCache>
                <c:formatCode>General</c:formatCode>
                <c:ptCount val="5"/>
                <c:pt idx="0">
                  <c:v>1</c:v>
                </c:pt>
                <c:pt idx="1">
                  <c:v>3</c:v>
                </c:pt>
                <c:pt idx="2">
                  <c:v>2</c:v>
                </c:pt>
                <c:pt idx="3">
                  <c:v>3</c:v>
                </c:pt>
                <c:pt idx="4">
                  <c:v>3</c:v>
                </c:pt>
              </c:numCache>
            </c:numRef>
          </c:val>
          <c:extLst>
            <c:ext xmlns:c16="http://schemas.microsoft.com/office/drawing/2014/chart" uri="{C3380CC4-5D6E-409C-BE32-E72D297353CC}">
              <c16:uniqueId val="{00000002-9686-450F-B1CE-346C5ADD6C61}"/>
            </c:ext>
          </c:extLst>
        </c:ser>
        <c:dLbls>
          <c:showLegendKey val="0"/>
          <c:showVal val="0"/>
          <c:showCatName val="0"/>
          <c:showSerName val="0"/>
          <c:showPercent val="0"/>
          <c:showBubbleSize val="0"/>
        </c:dLbls>
        <c:axId val="601266824"/>
        <c:axId val="601267480"/>
      </c:radarChart>
      <c:catAx>
        <c:axId val="6012668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7480"/>
        <c:crosses val="autoZero"/>
        <c:auto val="1"/>
        <c:lblAlgn val="ctr"/>
        <c:lblOffset val="100"/>
        <c:noMultiLvlLbl val="0"/>
      </c:catAx>
      <c:valAx>
        <c:axId val="601267480"/>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601266824"/>
        <c:crosses val="autoZero"/>
        <c:crossBetween val="between"/>
        <c:majorUnit val="1"/>
      </c:valAx>
      <c:spPr>
        <a:noFill/>
        <a:ln>
          <a:noFill/>
        </a:ln>
        <a:effectLst/>
      </c:spPr>
    </c:plotArea>
    <c:legend>
      <c:legendPos val="t"/>
      <c:layout>
        <c:manualLayout>
          <c:xMode val="edge"/>
          <c:yMode val="edge"/>
          <c:x val="0.65110659121573999"/>
          <c:y val="9.8171478565179354E-2"/>
          <c:w val="0.34889338684076082"/>
          <c:h val="8.68731949046909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r>
              <a:rPr lang="fr-FR" sz="900" b="1" baseline="0">
                <a:solidFill>
                  <a:srgbClr val="CC99FF"/>
                </a:solidFill>
              </a:rPr>
              <a:t>Signes d'avancée en âge au niveau comportemental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900" b="0" i="0" u="none" strike="noStrike" kern="1200" cap="none" spc="50" baseline="0">
              <a:solidFill>
                <a:schemeClr val="lt1">
                  <a:lumMod val="85000"/>
                </a:schemeClr>
              </a:solidFill>
              <a:latin typeface="+mn-lt"/>
              <a:ea typeface="+mn-ea"/>
              <a:cs typeface="+mn-cs"/>
            </a:defRPr>
          </a:pPr>
          <a:endParaRPr lang="fr-FR"/>
        </a:p>
      </c:txPr>
    </c:title>
    <c:autoTitleDeleted val="0"/>
    <c:plotArea>
      <c:layout/>
      <c:barChart>
        <c:barDir val="bar"/>
        <c:grouping val="clustered"/>
        <c:varyColors val="0"/>
        <c:ser>
          <c:idx val="0"/>
          <c:order val="0"/>
          <c:tx>
            <c:strRef>
              <c:f>'Exemple de saisie'!$D$57</c:f>
              <c:strCache>
                <c:ptCount val="1"/>
                <c:pt idx="0">
                  <c:v>N</c:v>
                </c:pt>
              </c:strCache>
            </c:strRef>
          </c:tx>
          <c:spPr>
            <a:solidFill>
              <a:schemeClr val="accent1">
                <a:alpha val="69804"/>
              </a:schemeClr>
            </a:solidFill>
            <a:ln w="9525" cap="flat" cmpd="sng" algn="ctr">
              <a:noFill/>
              <a:miter lim="800000"/>
            </a:ln>
            <a:effectLst/>
          </c:spPr>
          <c:invertIfNegative val="0"/>
          <c:cat>
            <c:strRef>
              <c:f>'Exemple de saisie'!$C$58:$C$61</c:f>
              <c:strCache>
                <c:ptCount val="4"/>
                <c:pt idx="0">
                  <c:v>Installation ou aggravation d’une ritualisation                              </c:v>
                </c:pt>
                <c:pt idx="1">
                  <c:v>Installation ou aggravation d’une agressivité                                 </c:v>
                </c:pt>
                <c:pt idx="2">
                  <c:v>Apparition ou augmentation des situations de conflits                </c:v>
                </c:pt>
                <c:pt idx="3">
                  <c:v>Installation ou aggravation d’un refus de communiquer                            </c:v>
                </c:pt>
              </c:strCache>
            </c:strRef>
          </c:cat>
          <c:val>
            <c:numRef>
              <c:f>'Exemple de saisie'!$D$58:$D$61</c:f>
              <c:numCache>
                <c:formatCode>General</c:formatCode>
                <c:ptCount val="4"/>
                <c:pt idx="0">
                  <c:v>0</c:v>
                </c:pt>
                <c:pt idx="1">
                  <c:v>1</c:v>
                </c:pt>
                <c:pt idx="2">
                  <c:v>1</c:v>
                </c:pt>
                <c:pt idx="3">
                  <c:v>0</c:v>
                </c:pt>
              </c:numCache>
            </c:numRef>
          </c:val>
          <c:extLst>
            <c:ext xmlns:c16="http://schemas.microsoft.com/office/drawing/2014/chart" uri="{C3380CC4-5D6E-409C-BE32-E72D297353CC}">
              <c16:uniqueId val="{00000000-1D42-4CA2-B8CB-7373AEAC528D}"/>
            </c:ext>
          </c:extLst>
        </c:ser>
        <c:ser>
          <c:idx val="1"/>
          <c:order val="1"/>
          <c:tx>
            <c:strRef>
              <c:f>'Exemple de saisie'!$E$57</c:f>
              <c:strCache>
                <c:ptCount val="1"/>
                <c:pt idx="0">
                  <c:v>N+1</c:v>
                </c:pt>
              </c:strCache>
            </c:strRef>
          </c:tx>
          <c:spPr>
            <a:solidFill>
              <a:schemeClr val="accent2">
                <a:alpha val="69804"/>
              </a:schemeClr>
            </a:solidFill>
            <a:ln w="9525" cap="flat" cmpd="sng" algn="ctr">
              <a:solidFill>
                <a:schemeClr val="accent2">
                  <a:alpha val="69804"/>
                </a:schemeClr>
              </a:solidFill>
              <a:miter lim="800000"/>
            </a:ln>
            <a:effectLst>
              <a:glow>
                <a:schemeClr val="accent2">
                  <a:satMod val="175000"/>
                </a:schemeClr>
              </a:glow>
            </a:effectLst>
          </c:spPr>
          <c:invertIfNegative val="0"/>
          <c:cat>
            <c:strRef>
              <c:f>'Exemple de saisie'!$C$58:$C$61</c:f>
              <c:strCache>
                <c:ptCount val="4"/>
                <c:pt idx="0">
                  <c:v>Installation ou aggravation d’une ritualisation                              </c:v>
                </c:pt>
                <c:pt idx="1">
                  <c:v>Installation ou aggravation d’une agressivité                                 </c:v>
                </c:pt>
                <c:pt idx="2">
                  <c:v>Apparition ou augmentation des situations de conflits                </c:v>
                </c:pt>
                <c:pt idx="3">
                  <c:v>Installation ou aggravation d’un refus de communiquer                            </c:v>
                </c:pt>
              </c:strCache>
            </c:strRef>
          </c:cat>
          <c:val>
            <c:numRef>
              <c:f>'Exemple de saisie'!$E$58:$E$61</c:f>
              <c:numCache>
                <c:formatCode>General</c:formatCode>
                <c:ptCount val="4"/>
                <c:pt idx="0">
                  <c:v>3</c:v>
                </c:pt>
                <c:pt idx="1">
                  <c:v>2</c:v>
                </c:pt>
                <c:pt idx="2">
                  <c:v>2</c:v>
                </c:pt>
                <c:pt idx="3">
                  <c:v>0</c:v>
                </c:pt>
              </c:numCache>
            </c:numRef>
          </c:val>
          <c:extLst>
            <c:ext xmlns:c16="http://schemas.microsoft.com/office/drawing/2014/chart" uri="{C3380CC4-5D6E-409C-BE32-E72D297353CC}">
              <c16:uniqueId val="{00000001-1D42-4CA2-B8CB-7373AEAC528D}"/>
            </c:ext>
          </c:extLst>
        </c:ser>
        <c:ser>
          <c:idx val="2"/>
          <c:order val="2"/>
          <c:tx>
            <c:strRef>
              <c:f>'Exemple de saisie'!$F$57</c:f>
              <c:strCache>
                <c:ptCount val="1"/>
                <c:pt idx="0">
                  <c:v>N+2</c:v>
                </c:pt>
              </c:strCache>
            </c:strRef>
          </c:tx>
          <c:spPr>
            <a:solidFill>
              <a:schemeClr val="accent3">
                <a:alpha val="69804"/>
              </a:schemeClr>
            </a:solidFill>
            <a:ln w="9525" cap="flat" cmpd="sng" algn="ctr">
              <a:solidFill>
                <a:schemeClr val="accent3">
                  <a:alpha val="69804"/>
                </a:schemeClr>
              </a:solidFill>
              <a:miter lim="800000"/>
            </a:ln>
            <a:effectLst>
              <a:glow rad="76200">
                <a:schemeClr val="accent3">
                  <a:satMod val="175000"/>
                  <a:alpha val="34000"/>
                </a:schemeClr>
              </a:glow>
            </a:effectLst>
          </c:spPr>
          <c:invertIfNegative val="0"/>
          <c:cat>
            <c:strRef>
              <c:f>'Exemple de saisie'!$C$58:$C$61</c:f>
              <c:strCache>
                <c:ptCount val="4"/>
                <c:pt idx="0">
                  <c:v>Installation ou aggravation d’une ritualisation                              </c:v>
                </c:pt>
                <c:pt idx="1">
                  <c:v>Installation ou aggravation d’une agressivité                                 </c:v>
                </c:pt>
                <c:pt idx="2">
                  <c:v>Apparition ou augmentation des situations de conflits                </c:v>
                </c:pt>
                <c:pt idx="3">
                  <c:v>Installation ou aggravation d’un refus de communiquer                            </c:v>
                </c:pt>
              </c:strCache>
            </c:strRef>
          </c:cat>
          <c:val>
            <c:numRef>
              <c:f>'Exemple de saisie'!$F$58:$F$61</c:f>
              <c:numCache>
                <c:formatCode>General</c:formatCode>
                <c:ptCount val="4"/>
                <c:pt idx="0">
                  <c:v>3</c:v>
                </c:pt>
                <c:pt idx="1">
                  <c:v>2</c:v>
                </c:pt>
                <c:pt idx="2">
                  <c:v>1</c:v>
                </c:pt>
                <c:pt idx="3">
                  <c:v>0</c:v>
                </c:pt>
              </c:numCache>
            </c:numRef>
          </c:val>
          <c:extLst>
            <c:ext xmlns:c16="http://schemas.microsoft.com/office/drawing/2014/chart" uri="{C3380CC4-5D6E-409C-BE32-E72D297353CC}">
              <c16:uniqueId val="{00000002-1D42-4CA2-B8CB-7373AEAC528D}"/>
            </c:ext>
          </c:extLst>
        </c:ser>
        <c:dLbls>
          <c:showLegendKey val="0"/>
          <c:showVal val="0"/>
          <c:showCatName val="0"/>
          <c:showSerName val="0"/>
          <c:showPercent val="0"/>
          <c:showBubbleSize val="0"/>
        </c:dLbls>
        <c:gapWidth val="150"/>
        <c:axId val="564000976"/>
        <c:axId val="563999336"/>
      </c:barChart>
      <c:catAx>
        <c:axId val="564000976"/>
        <c:scaling>
          <c:orientation val="maxMin"/>
        </c:scaling>
        <c:delete val="0"/>
        <c:axPos val="l"/>
        <c:numFmt formatCode="General" sourceLinked="1"/>
        <c:majorTickMark val="cross"/>
        <c:minorTickMark val="cross"/>
        <c:tickLblPos val="nextTo"/>
        <c:spPr>
          <a:noFill/>
          <a:ln>
            <a:solidFill>
              <a:schemeClr val="accent1"/>
            </a:solidFill>
          </a:ln>
          <a:effectLst/>
        </c:spPr>
        <c:txPr>
          <a:bodyPr rot="-60000000" spcFirstLastPara="1" vertOverflow="ellipsis" vert="horz" wrap="square" anchor="ctr" anchorCtr="0"/>
          <a:lstStyle/>
          <a:p>
            <a:pPr>
              <a:defRPr sz="900" b="0" i="0" u="none" strike="noStrike" kern="1200" baseline="0">
                <a:solidFill>
                  <a:schemeClr val="lt1">
                    <a:lumMod val="75000"/>
                  </a:schemeClr>
                </a:solidFill>
                <a:latin typeface="+mn-lt"/>
                <a:ea typeface="+mn-ea"/>
                <a:cs typeface="+mn-cs"/>
              </a:defRPr>
            </a:pPr>
            <a:endParaRPr lang="fr-FR"/>
          </a:p>
        </c:txPr>
        <c:crossAx val="563999336"/>
        <c:crosses val="autoZero"/>
        <c:auto val="0"/>
        <c:lblAlgn val="ctr"/>
        <c:lblOffset val="100"/>
        <c:noMultiLvlLbl val="0"/>
      </c:catAx>
      <c:valAx>
        <c:axId val="563999336"/>
        <c:scaling>
          <c:orientation val="minMax"/>
          <c:max val="3"/>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000976"/>
        <c:crossesAt val="1"/>
        <c:crossBetween val="midCat"/>
        <c:majorUnit val="1"/>
      </c:valAx>
      <c:spPr>
        <a:noFill/>
        <a:ln>
          <a:noFill/>
        </a:ln>
        <a:effectLst/>
      </c:spPr>
    </c:plotArea>
    <c:legend>
      <c:legendPos val="t"/>
      <c:layout>
        <c:manualLayout>
          <c:xMode val="edge"/>
          <c:yMode val="edge"/>
          <c:x val="0.61830103441342887"/>
          <c:y val="0.12321839622032117"/>
          <c:w val="0.38169896558657107"/>
          <c:h val="8.14337792456601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fr-FR" sz="900" b="1">
                <a:solidFill>
                  <a:srgbClr val="CC99FF"/>
                </a:solidFill>
              </a:rPr>
              <a:t>Comportements à risque de vieillissement précoce</a:t>
            </a:r>
            <a:r>
              <a:rPr lang="fr-FR" sz="900" b="1" baseline="0">
                <a:solidFill>
                  <a:srgbClr val="CC99FF"/>
                </a:solidFill>
              </a:rPr>
              <a:t> </a:t>
            </a:r>
            <a:endParaRPr lang="fr-FR" sz="900" b="1">
              <a:solidFill>
                <a:srgbClr val="CC99FF"/>
              </a:solidFill>
            </a:endParaRP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fr-FR"/>
        </a:p>
      </c:txPr>
    </c:title>
    <c:autoTitleDeleted val="0"/>
    <c:plotArea>
      <c:layout/>
      <c:radarChart>
        <c:radarStyle val="marker"/>
        <c:varyColors val="0"/>
        <c:ser>
          <c:idx val="0"/>
          <c:order val="0"/>
          <c:tx>
            <c:strRef>
              <c:f>'Exemple de saisie'!$D$68</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'Exemple de saisie'!$C$69:$C$71</c:f>
              <c:strCache>
                <c:ptCount val="3"/>
                <c:pt idx="0">
                  <c:v>Tabagisme
                                                       </c:v>
                </c:pt>
                <c:pt idx="1">
                  <c:v>Consommation d’alcool
                                                        </c:v>
                </c:pt>
                <c:pt idx="2">
                  <c:v>Sédentarité                      
                                                      </c:v>
                </c:pt>
              </c:strCache>
            </c:strRef>
          </c:cat>
          <c:val>
            <c:numRef>
              <c:f>'Exemple de saisie'!$D$69:$D$71</c:f>
              <c:numCache>
                <c:formatCode>General</c:formatCode>
                <c:ptCount val="3"/>
                <c:pt idx="0">
                  <c:v>0</c:v>
                </c:pt>
                <c:pt idx="1">
                  <c:v>0</c:v>
                </c:pt>
                <c:pt idx="2">
                  <c:v>0</c:v>
                </c:pt>
              </c:numCache>
            </c:numRef>
          </c:val>
          <c:extLst>
            <c:ext xmlns:c16="http://schemas.microsoft.com/office/drawing/2014/chart" uri="{C3380CC4-5D6E-409C-BE32-E72D297353CC}">
              <c16:uniqueId val="{00000000-1367-4251-83C9-89A6EA35C6DB}"/>
            </c:ext>
          </c:extLst>
        </c:ser>
        <c:ser>
          <c:idx val="1"/>
          <c:order val="1"/>
          <c:tx>
            <c:strRef>
              <c:f>'Exemple de saisie'!$E$68</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'Exemple de saisie'!$C$69:$C$71</c:f>
              <c:strCache>
                <c:ptCount val="3"/>
                <c:pt idx="0">
                  <c:v>Tabagisme
                                                       </c:v>
                </c:pt>
                <c:pt idx="1">
                  <c:v>Consommation d’alcool
                                                        </c:v>
                </c:pt>
                <c:pt idx="2">
                  <c:v>Sédentarité                      
                                                      </c:v>
                </c:pt>
              </c:strCache>
            </c:strRef>
          </c:cat>
          <c:val>
            <c:numRef>
              <c:f>'Exemple de saisie'!$E$69:$E$71</c:f>
              <c:numCache>
                <c:formatCode>General</c:formatCode>
                <c:ptCount val="3"/>
                <c:pt idx="0">
                  <c:v>0</c:v>
                </c:pt>
                <c:pt idx="1">
                  <c:v>0</c:v>
                </c:pt>
                <c:pt idx="2">
                  <c:v>1</c:v>
                </c:pt>
              </c:numCache>
            </c:numRef>
          </c:val>
          <c:extLst>
            <c:ext xmlns:c16="http://schemas.microsoft.com/office/drawing/2014/chart" uri="{C3380CC4-5D6E-409C-BE32-E72D297353CC}">
              <c16:uniqueId val="{00000001-1367-4251-83C9-89A6EA35C6DB}"/>
            </c:ext>
          </c:extLst>
        </c:ser>
        <c:ser>
          <c:idx val="2"/>
          <c:order val="2"/>
          <c:tx>
            <c:strRef>
              <c:f>'Exemple de saisie'!$F$68</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'Exemple de saisie'!$C$69:$C$71</c:f>
              <c:strCache>
                <c:ptCount val="3"/>
                <c:pt idx="0">
                  <c:v>Tabagisme
                                                       </c:v>
                </c:pt>
                <c:pt idx="1">
                  <c:v>Consommation d’alcool
                                                        </c:v>
                </c:pt>
                <c:pt idx="2">
                  <c:v>Sédentarité                      
                                                      </c:v>
                </c:pt>
              </c:strCache>
            </c:strRef>
          </c:cat>
          <c:val>
            <c:numRef>
              <c:f>'Exemple de saisie'!$F$69:$F$71</c:f>
              <c:numCache>
                <c:formatCode>General</c:formatCode>
                <c:ptCount val="3"/>
                <c:pt idx="0">
                  <c:v>0</c:v>
                </c:pt>
                <c:pt idx="1">
                  <c:v>0</c:v>
                </c:pt>
                <c:pt idx="2">
                  <c:v>0</c:v>
                </c:pt>
              </c:numCache>
            </c:numRef>
          </c:val>
          <c:extLst>
            <c:ext xmlns:c16="http://schemas.microsoft.com/office/drawing/2014/chart" uri="{C3380CC4-5D6E-409C-BE32-E72D297353CC}">
              <c16:uniqueId val="{00000002-1367-4251-83C9-89A6EA35C6DB}"/>
            </c:ext>
          </c:extLst>
        </c:ser>
        <c:dLbls>
          <c:showLegendKey val="0"/>
          <c:showVal val="0"/>
          <c:showCatName val="0"/>
          <c:showSerName val="0"/>
          <c:showPercent val="0"/>
          <c:showBubbleSize val="0"/>
        </c:dLbls>
        <c:axId val="564834104"/>
        <c:axId val="564829840"/>
      </c:radarChart>
      <c:catAx>
        <c:axId val="5648341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829840"/>
        <c:crosses val="autoZero"/>
        <c:auto val="1"/>
        <c:lblAlgn val="ctr"/>
        <c:lblOffset val="100"/>
        <c:noMultiLvlLbl val="0"/>
      </c:catAx>
      <c:valAx>
        <c:axId val="564829840"/>
        <c:scaling>
          <c:orientation val="minMax"/>
          <c:max val="2"/>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483410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r>
              <a:rPr lang="fr-FR" sz="900" b="1" baseline="0">
                <a:solidFill>
                  <a:srgbClr val="CC99FF"/>
                </a:solidFill>
              </a:rPr>
              <a:t>Risque mémoire </a:t>
            </a:r>
            <a:endParaRPr lang="fr-FR" sz="900" b="1">
              <a:solidFill>
                <a:srgbClr val="CC99FF"/>
              </a:solidFill>
            </a:endParaRPr>
          </a:p>
        </c:rich>
      </c:tx>
      <c:layout>
        <c:manualLayout>
          <c:xMode val="edge"/>
          <c:yMode val="edge"/>
          <c:x val="0.60560100319510424"/>
          <c:y val="6.0185185185185182E-2"/>
        </c:manualLayout>
      </c:layout>
      <c:overlay val="0"/>
      <c:spPr>
        <a:noFill/>
        <a:ln>
          <a:noFill/>
        </a:ln>
        <a:effectLst/>
      </c:spPr>
      <c:txPr>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endParaRPr lang="fr-FR"/>
        </a:p>
      </c:txPr>
    </c:title>
    <c:autoTitleDeleted val="0"/>
    <c:plotArea>
      <c:layout/>
      <c:radarChart>
        <c:radarStyle val="marker"/>
        <c:varyColors val="0"/>
        <c:ser>
          <c:idx val="0"/>
          <c:order val="0"/>
          <c:tx>
            <c:strRef>
              <c:f>'Exemple de saisie'!$D$79</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'Exemple de saisie'!$C$80:$C$86</c:f>
              <c:strCache>
                <c:ptCount val="7"/>
                <c:pt idx="0">
                  <c:v>Augmentation des difficultés à se souvenir                                       </c:v>
                </c:pt>
                <c:pt idx="1">
                  <c:v>Augmentation des oublis 
                                                  </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 
                                                      </c:v>
                </c:pt>
              </c:strCache>
            </c:strRef>
          </c:cat>
          <c:val>
            <c:numRef>
              <c:f>'Exemple de saisie'!$D$80:$D$86</c:f>
              <c:numCache>
                <c:formatCode>General</c:formatCode>
                <c:ptCount val="7"/>
                <c:pt idx="0">
                  <c:v>0</c:v>
                </c:pt>
                <c:pt idx="1">
                  <c:v>0</c:v>
                </c:pt>
                <c:pt idx="2">
                  <c:v>0</c:v>
                </c:pt>
                <c:pt idx="3">
                  <c:v>1</c:v>
                </c:pt>
                <c:pt idx="4">
                  <c:v>1</c:v>
                </c:pt>
                <c:pt idx="5">
                  <c:v>0</c:v>
                </c:pt>
                <c:pt idx="6">
                  <c:v>1</c:v>
                </c:pt>
              </c:numCache>
            </c:numRef>
          </c:val>
          <c:extLst>
            <c:ext xmlns:c16="http://schemas.microsoft.com/office/drawing/2014/chart" uri="{C3380CC4-5D6E-409C-BE32-E72D297353CC}">
              <c16:uniqueId val="{00000000-862C-47B0-A538-26210C01812C}"/>
            </c:ext>
          </c:extLst>
        </c:ser>
        <c:ser>
          <c:idx val="1"/>
          <c:order val="1"/>
          <c:tx>
            <c:strRef>
              <c:f>'Exemple de saisie'!$E$79</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'Exemple de saisie'!$C$80:$C$86</c:f>
              <c:strCache>
                <c:ptCount val="7"/>
                <c:pt idx="0">
                  <c:v>Augmentation des difficultés à se souvenir                                       </c:v>
                </c:pt>
                <c:pt idx="1">
                  <c:v>Augmentation des oublis 
                                                  </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 
                                                      </c:v>
                </c:pt>
              </c:strCache>
            </c:strRef>
          </c:cat>
          <c:val>
            <c:numRef>
              <c:f>'Exemple de saisie'!$E$80:$E$86</c:f>
              <c:numCache>
                <c:formatCode>General</c:formatCode>
                <c:ptCount val="7"/>
                <c:pt idx="0">
                  <c:v>3</c:v>
                </c:pt>
                <c:pt idx="1">
                  <c:v>3</c:v>
                </c:pt>
                <c:pt idx="2">
                  <c:v>3</c:v>
                </c:pt>
                <c:pt idx="3">
                  <c:v>3</c:v>
                </c:pt>
                <c:pt idx="4">
                  <c:v>3</c:v>
                </c:pt>
                <c:pt idx="5">
                  <c:v>0</c:v>
                </c:pt>
                <c:pt idx="6">
                  <c:v>2</c:v>
                </c:pt>
              </c:numCache>
            </c:numRef>
          </c:val>
          <c:extLst>
            <c:ext xmlns:c16="http://schemas.microsoft.com/office/drawing/2014/chart" uri="{C3380CC4-5D6E-409C-BE32-E72D297353CC}">
              <c16:uniqueId val="{00000001-862C-47B0-A538-26210C01812C}"/>
            </c:ext>
          </c:extLst>
        </c:ser>
        <c:ser>
          <c:idx val="2"/>
          <c:order val="2"/>
          <c:tx>
            <c:strRef>
              <c:f>'Exemple de saisie'!$F$79</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'Exemple de saisie'!$C$80:$C$86</c:f>
              <c:strCache>
                <c:ptCount val="7"/>
                <c:pt idx="0">
                  <c:v>Augmentation des difficultés à se souvenir                                       </c:v>
                </c:pt>
                <c:pt idx="1">
                  <c:v>Augmentation des oublis 
                                                  </c:v>
                </c:pt>
                <c:pt idx="2">
                  <c:v>Difficultés à trouver ses mots, à s’exprimer                                </c:v>
                </c:pt>
                <c:pt idx="3">
                  <c:v>Modification des capacités d’orientation spatiale                                      </c:v>
                </c:pt>
                <c:pt idx="4">
                  <c:v>Modification des capacités d’orientation temporelle                               </c:v>
                </c:pt>
                <c:pt idx="5">
                  <c:v>Augmentation des difficultés à reconnaitre les personnes     </c:v>
                </c:pt>
                <c:pt idx="6">
                  <c:v>Modification de l’humeur 
                                                      </c:v>
                </c:pt>
              </c:strCache>
            </c:strRef>
          </c:cat>
          <c:val>
            <c:numRef>
              <c:f>'Exemple de saisie'!$F$80:$F$86</c:f>
              <c:numCache>
                <c:formatCode>General</c:formatCode>
                <c:ptCount val="7"/>
                <c:pt idx="0">
                  <c:v>0</c:v>
                </c:pt>
                <c:pt idx="1">
                  <c:v>0</c:v>
                </c:pt>
                <c:pt idx="2">
                  <c:v>0</c:v>
                </c:pt>
                <c:pt idx="3">
                  <c:v>3</c:v>
                </c:pt>
                <c:pt idx="4">
                  <c:v>3</c:v>
                </c:pt>
                <c:pt idx="5">
                  <c:v>1</c:v>
                </c:pt>
                <c:pt idx="6">
                  <c:v>0</c:v>
                </c:pt>
              </c:numCache>
            </c:numRef>
          </c:val>
          <c:extLst>
            <c:ext xmlns:c16="http://schemas.microsoft.com/office/drawing/2014/chart" uri="{C3380CC4-5D6E-409C-BE32-E72D297353CC}">
              <c16:uniqueId val="{00000002-862C-47B0-A538-26210C01812C}"/>
            </c:ext>
          </c:extLst>
        </c:ser>
        <c:dLbls>
          <c:showLegendKey val="0"/>
          <c:showVal val="0"/>
          <c:showCatName val="0"/>
          <c:showSerName val="0"/>
          <c:showPercent val="0"/>
          <c:showBubbleSize val="0"/>
        </c:dLbls>
        <c:axId val="565132272"/>
        <c:axId val="565132600"/>
      </c:radarChart>
      <c:catAx>
        <c:axId val="56513227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5132600"/>
        <c:crosses val="autoZero"/>
        <c:auto val="1"/>
        <c:lblAlgn val="ctr"/>
        <c:lblOffset val="100"/>
        <c:noMultiLvlLbl val="0"/>
      </c:catAx>
      <c:valAx>
        <c:axId val="565132600"/>
        <c:scaling>
          <c:orientation val="minMax"/>
          <c:max val="3"/>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65132272"/>
        <c:crosses val="autoZero"/>
        <c:crossBetween val="between"/>
        <c:majorUnit val="1"/>
      </c:valAx>
      <c:spPr>
        <a:noFill/>
        <a:ln>
          <a:noFill/>
        </a:ln>
        <a:effectLst/>
      </c:spPr>
    </c:plotArea>
    <c:legend>
      <c:legendPos val="t"/>
      <c:layout>
        <c:manualLayout>
          <c:xMode val="edge"/>
          <c:yMode val="edge"/>
          <c:x val="5.3273774624574069E-2"/>
          <c:y val="7.9323023902077947E-2"/>
          <c:w val="0.53661215471444956"/>
          <c:h val="8.5780259181150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r>
              <a:rPr lang="fr-FR" sz="900" b="1">
                <a:solidFill>
                  <a:srgbClr val="CC99FF"/>
                </a:solidFill>
              </a:rPr>
              <a:t>Risque sensoriel </a:t>
            </a:r>
            <a:r>
              <a:rPr lang="fr-FR" sz="900" b="1" baseline="0">
                <a:solidFill>
                  <a:srgbClr val="CC99FF"/>
                </a:solidFill>
              </a:rPr>
              <a:t> </a:t>
            </a:r>
            <a:endParaRPr lang="fr-FR" sz="900" b="1">
              <a:solidFill>
                <a:srgbClr val="CC99FF"/>
              </a:solidFill>
            </a:endParaRPr>
          </a:p>
        </c:rich>
      </c:tx>
      <c:layout>
        <c:manualLayout>
          <c:xMode val="edge"/>
          <c:yMode val="edge"/>
          <c:x val="0.61009460770874402"/>
          <c:y val="8.7962962962962965E-2"/>
        </c:manualLayout>
      </c:layout>
      <c:overlay val="0"/>
      <c:spPr>
        <a:noFill/>
        <a:ln>
          <a:noFill/>
        </a:ln>
        <a:effectLst/>
      </c:spPr>
      <c:txPr>
        <a:bodyPr rot="0" spcFirstLastPara="1" vertOverflow="ellipsis" vert="horz" wrap="square" anchor="ctr" anchorCtr="1"/>
        <a:lstStyle/>
        <a:p>
          <a:pPr>
            <a:defRPr sz="900" b="1" i="0" u="none" strike="noStrike" kern="1200" cap="none" spc="50" baseline="0">
              <a:solidFill>
                <a:srgbClr val="CC99FF"/>
              </a:solidFill>
              <a:latin typeface="+mn-lt"/>
              <a:ea typeface="+mn-ea"/>
              <a:cs typeface="+mn-cs"/>
            </a:defRPr>
          </a:pPr>
          <a:endParaRPr lang="fr-FR"/>
        </a:p>
      </c:txPr>
    </c:title>
    <c:autoTitleDeleted val="0"/>
    <c:plotArea>
      <c:layout>
        <c:manualLayout>
          <c:layoutTarget val="inner"/>
          <c:xMode val="edge"/>
          <c:yMode val="edge"/>
          <c:x val="0.3606506754109961"/>
          <c:y val="0.29022941503047528"/>
          <c:w val="0.24027503990969248"/>
          <c:h val="0.36323668411804855"/>
        </c:manualLayout>
      </c:layout>
      <c:radarChart>
        <c:radarStyle val="marker"/>
        <c:varyColors val="0"/>
        <c:ser>
          <c:idx val="0"/>
          <c:order val="0"/>
          <c:tx>
            <c:strRef>
              <c:f>'Exemple de saisie'!$D$94</c:f>
              <c:strCache>
                <c:ptCount val="1"/>
                <c:pt idx="0">
                  <c:v>N</c:v>
                </c:pt>
              </c:strCache>
            </c:strRef>
          </c:tx>
          <c:spPr>
            <a:ln w="28575" cap="rnd">
              <a:solidFill>
                <a:schemeClr val="accent1"/>
              </a:solidFill>
            </a:ln>
            <a:effectLst>
              <a:glow rad="76200">
                <a:schemeClr val="accent1">
                  <a:satMod val="175000"/>
                  <a:alpha val="34000"/>
                </a:schemeClr>
              </a:glow>
            </a:effectLst>
          </c:spPr>
          <c:marker>
            <c:symbol val="none"/>
          </c:marker>
          <c:cat>
            <c:strRef>
              <c:f>'Exemple de saisie'!$C$95:$C$99</c:f>
              <c:strCache>
                <c:ptCount val="5"/>
                <c:pt idx="0">
                  <c:v>Baisse d’audition
                                                     </c:v>
                </c:pt>
                <c:pt idx="1">
                  <c:v>Baisse de la communication
                                                     </c:v>
                </c:pt>
                <c:pt idx="2">
                  <c:v>Baisse de la vue
                                                      </c:v>
                </c:pt>
                <c:pt idx="3">
                  <c:v>Baisse de l’intérêt pour les activités favorites                                    </c:v>
                </c:pt>
                <c:pt idx="4">
                  <c:v>Existence de tremblements
                                                   </c:v>
                </c:pt>
              </c:strCache>
            </c:strRef>
          </c:cat>
          <c:val>
            <c:numRef>
              <c:f>'Exemple de saisie'!$D$95:$D$99</c:f>
              <c:numCache>
                <c:formatCode>General</c:formatCode>
                <c:ptCount val="5"/>
                <c:pt idx="0">
                  <c:v>2</c:v>
                </c:pt>
                <c:pt idx="1">
                  <c:v>0</c:v>
                </c:pt>
                <c:pt idx="2">
                  <c:v>1</c:v>
                </c:pt>
                <c:pt idx="3">
                  <c:v>1</c:v>
                </c:pt>
                <c:pt idx="4">
                  <c:v>0</c:v>
                </c:pt>
              </c:numCache>
            </c:numRef>
          </c:val>
          <c:extLst>
            <c:ext xmlns:c16="http://schemas.microsoft.com/office/drawing/2014/chart" uri="{C3380CC4-5D6E-409C-BE32-E72D297353CC}">
              <c16:uniqueId val="{00000000-E298-43B8-9FFF-816F80ABB4FC}"/>
            </c:ext>
          </c:extLst>
        </c:ser>
        <c:ser>
          <c:idx val="1"/>
          <c:order val="1"/>
          <c:tx>
            <c:strRef>
              <c:f>'Exemple de saisie'!$E$94</c:f>
              <c:strCache>
                <c:ptCount val="1"/>
                <c:pt idx="0">
                  <c:v>N+1</c:v>
                </c:pt>
              </c:strCache>
            </c:strRef>
          </c:tx>
          <c:spPr>
            <a:ln w="28575" cap="rnd">
              <a:solidFill>
                <a:schemeClr val="accent2"/>
              </a:solidFill>
            </a:ln>
            <a:effectLst>
              <a:glow rad="76200">
                <a:schemeClr val="accent2">
                  <a:satMod val="175000"/>
                  <a:alpha val="34000"/>
                </a:schemeClr>
              </a:glow>
            </a:effectLst>
          </c:spPr>
          <c:marker>
            <c:symbol val="none"/>
          </c:marker>
          <c:cat>
            <c:strRef>
              <c:f>'Exemple de saisie'!$C$95:$C$99</c:f>
              <c:strCache>
                <c:ptCount val="5"/>
                <c:pt idx="0">
                  <c:v>Baisse d’audition
                                                     </c:v>
                </c:pt>
                <c:pt idx="1">
                  <c:v>Baisse de la communication
                                                     </c:v>
                </c:pt>
                <c:pt idx="2">
                  <c:v>Baisse de la vue
                                                      </c:v>
                </c:pt>
                <c:pt idx="3">
                  <c:v>Baisse de l’intérêt pour les activités favorites                                    </c:v>
                </c:pt>
                <c:pt idx="4">
                  <c:v>Existence de tremblements
                                                   </c:v>
                </c:pt>
              </c:strCache>
            </c:strRef>
          </c:cat>
          <c:val>
            <c:numRef>
              <c:f>'Exemple de saisie'!$E$95:$E$99</c:f>
              <c:numCache>
                <c:formatCode>General</c:formatCode>
                <c:ptCount val="5"/>
                <c:pt idx="0">
                  <c:v>1</c:v>
                </c:pt>
                <c:pt idx="1">
                  <c:v>2</c:v>
                </c:pt>
                <c:pt idx="2">
                  <c:v>1</c:v>
                </c:pt>
                <c:pt idx="3">
                  <c:v>2</c:v>
                </c:pt>
                <c:pt idx="4">
                  <c:v>0</c:v>
                </c:pt>
              </c:numCache>
            </c:numRef>
          </c:val>
          <c:extLst>
            <c:ext xmlns:c16="http://schemas.microsoft.com/office/drawing/2014/chart" uri="{C3380CC4-5D6E-409C-BE32-E72D297353CC}">
              <c16:uniqueId val="{00000001-E298-43B8-9FFF-816F80ABB4FC}"/>
            </c:ext>
          </c:extLst>
        </c:ser>
        <c:ser>
          <c:idx val="2"/>
          <c:order val="2"/>
          <c:tx>
            <c:strRef>
              <c:f>'Exemple de saisie'!$F$94</c:f>
              <c:strCache>
                <c:ptCount val="1"/>
                <c:pt idx="0">
                  <c:v>N+2</c:v>
                </c:pt>
              </c:strCache>
            </c:strRef>
          </c:tx>
          <c:spPr>
            <a:ln w="28575" cap="rnd">
              <a:solidFill>
                <a:schemeClr val="accent3"/>
              </a:solidFill>
            </a:ln>
            <a:effectLst>
              <a:glow rad="76200">
                <a:schemeClr val="accent3">
                  <a:satMod val="175000"/>
                  <a:alpha val="34000"/>
                </a:schemeClr>
              </a:glow>
            </a:effectLst>
          </c:spPr>
          <c:marker>
            <c:symbol val="none"/>
          </c:marker>
          <c:cat>
            <c:strRef>
              <c:f>'Exemple de saisie'!$C$95:$C$99</c:f>
              <c:strCache>
                <c:ptCount val="5"/>
                <c:pt idx="0">
                  <c:v>Baisse d’audition
                                                     </c:v>
                </c:pt>
                <c:pt idx="1">
                  <c:v>Baisse de la communication
                                                     </c:v>
                </c:pt>
                <c:pt idx="2">
                  <c:v>Baisse de la vue
                                                      </c:v>
                </c:pt>
                <c:pt idx="3">
                  <c:v>Baisse de l’intérêt pour les activités favorites                                    </c:v>
                </c:pt>
                <c:pt idx="4">
                  <c:v>Existence de tremblements
                                                   </c:v>
                </c:pt>
              </c:strCache>
            </c:strRef>
          </c:cat>
          <c:val>
            <c:numRef>
              <c:f>'Exemple de saisie'!$F$95:$F$99</c:f>
              <c:numCache>
                <c:formatCode>General</c:formatCode>
                <c:ptCount val="5"/>
                <c:pt idx="0">
                  <c:v>0</c:v>
                </c:pt>
                <c:pt idx="1">
                  <c:v>3</c:v>
                </c:pt>
                <c:pt idx="2">
                  <c:v>0</c:v>
                </c:pt>
                <c:pt idx="3">
                  <c:v>2</c:v>
                </c:pt>
                <c:pt idx="4">
                  <c:v>0</c:v>
                </c:pt>
              </c:numCache>
            </c:numRef>
          </c:val>
          <c:extLst>
            <c:ext xmlns:c16="http://schemas.microsoft.com/office/drawing/2014/chart" uri="{C3380CC4-5D6E-409C-BE32-E72D297353CC}">
              <c16:uniqueId val="{00000002-E298-43B8-9FFF-816F80ABB4FC}"/>
            </c:ext>
          </c:extLst>
        </c:ser>
        <c:dLbls>
          <c:showLegendKey val="0"/>
          <c:showVal val="0"/>
          <c:showCatName val="0"/>
          <c:showSerName val="0"/>
          <c:showPercent val="0"/>
          <c:showBubbleSize val="0"/>
        </c:dLbls>
        <c:axId val="555076216"/>
        <c:axId val="555074576"/>
      </c:radarChart>
      <c:catAx>
        <c:axId val="55507621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55074576"/>
        <c:crosses val="autoZero"/>
        <c:auto val="1"/>
        <c:lblAlgn val="ctr"/>
        <c:lblOffset val="100"/>
        <c:noMultiLvlLbl val="0"/>
      </c:catAx>
      <c:valAx>
        <c:axId val="555074576"/>
        <c:scaling>
          <c:orientation val="minMax"/>
          <c:max val="3"/>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crossAx val="555076216"/>
        <c:crosses val="autoZero"/>
        <c:crossBetween val="between"/>
        <c:majorUnit val="1"/>
      </c:valAx>
      <c:spPr>
        <a:noFill/>
        <a:ln>
          <a:noFill/>
        </a:ln>
        <a:effectLst/>
      </c:spPr>
    </c:plotArea>
    <c:legend>
      <c:legendPos val="t"/>
      <c:layout>
        <c:manualLayout>
          <c:xMode val="edge"/>
          <c:yMode val="edge"/>
          <c:x val="0.39293988062895147"/>
          <c:y val="0.86456215338511044"/>
          <c:w val="0.56244629566448057"/>
          <c:h val="8.52924847623766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fr-FR"/>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r>
              <a:rPr lang="fr-FR" sz="900">
                <a:solidFill>
                  <a:srgbClr val="CC99FF"/>
                </a:solidFill>
              </a:rPr>
              <a:t>Risque de chute </a:t>
            </a:r>
          </a:p>
        </c:rich>
      </c:tx>
      <c:overlay val="0"/>
      <c:spPr>
        <a:noFill/>
        <a:ln>
          <a:noFill/>
        </a:ln>
        <a:effectLst/>
      </c:spPr>
      <c:txPr>
        <a:bodyPr rot="0" spcFirstLastPara="1" vertOverflow="ellipsis" vert="horz" wrap="square" anchor="ctr" anchorCtr="1"/>
        <a:lstStyle/>
        <a:p>
          <a:pPr>
            <a:defRPr sz="900" b="1" i="0" u="none" strike="noStrike" kern="1200" spc="100" baseline="0">
              <a:solidFill>
                <a:srgbClr val="CC99FF"/>
              </a:solidFill>
              <a:effectLst>
                <a:outerShdw blurRad="50800" dist="38100" dir="5400000" algn="t" rotWithShape="0">
                  <a:prstClr val="black">
                    <a:alpha val="40000"/>
                  </a:prstClr>
                </a:outerShdw>
              </a:effectLst>
              <a:latin typeface="+mn-lt"/>
              <a:ea typeface="+mn-ea"/>
              <a:cs typeface="+mn-cs"/>
            </a:defRPr>
          </a:pPr>
          <a:endParaRPr lang="fr-FR"/>
        </a:p>
      </c:txPr>
    </c:title>
    <c:autoTitleDeleted val="0"/>
    <c:plotArea>
      <c:layout/>
      <c:barChart>
        <c:barDir val="bar"/>
        <c:grouping val="clustered"/>
        <c:varyColors val="0"/>
        <c:ser>
          <c:idx val="0"/>
          <c:order val="0"/>
          <c:tx>
            <c:strRef>
              <c:f>'Exemple de saisie'!$D$107</c:f>
              <c:strCache>
                <c:ptCount val="1"/>
                <c:pt idx="0">
                  <c:v>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saisie'!$C$108:$C$116</c:f>
              <c:strCache>
                <c:ptCount val="9"/>
                <c:pt idx="0">
                  <c:v>Marche
                                         </c:v>
                </c:pt>
                <c:pt idx="1">
                  <c:v>Présence de chute(s) dans les 12 derniers mois                                   </c:v>
                </c:pt>
                <c:pt idx="2">
                  <c:v>Réalisation du test d'appui monopodal :
                                                 </c:v>
                </c:pt>
                <c:pt idx="3">
                  <c:v>Déplacements plus difficiles
                                        </c:v>
                </c:pt>
                <c:pt idx="4">
                  <c:v>Chaussage adapté
                                                 </c:v>
                </c:pt>
                <c:pt idx="5">
                  <c:v>Difficultés plus importantes à se lever
                                               </c:v>
                </c:pt>
                <c:pt idx="6">
                  <c:v>Incontinence urinaire ou impériosité mictionnelle                       </c:v>
                </c:pt>
                <c:pt idx="7">
                  <c:v>Peur de tomber                  
                                                  </c:v>
                </c:pt>
                <c:pt idx="8">
                  <c:v>Etat de l’environnement de vie habituel
                                                  </c:v>
                </c:pt>
              </c:strCache>
            </c:strRef>
          </c:cat>
          <c:val>
            <c:numRef>
              <c:f>'Exemple de saisie'!$D$108:$D$116</c:f>
              <c:numCache>
                <c:formatCode>General</c:formatCode>
                <c:ptCount val="9"/>
                <c:pt idx="0">
                  <c:v>0</c:v>
                </c:pt>
                <c:pt idx="1">
                  <c:v>0</c:v>
                </c:pt>
                <c:pt idx="2">
                  <c:v>1</c:v>
                </c:pt>
                <c:pt idx="3">
                  <c:v>0</c:v>
                </c:pt>
                <c:pt idx="4">
                  <c:v>0</c:v>
                </c:pt>
                <c:pt idx="5">
                  <c:v>0</c:v>
                </c:pt>
                <c:pt idx="6">
                  <c:v>0</c:v>
                </c:pt>
                <c:pt idx="7">
                  <c:v>1</c:v>
                </c:pt>
                <c:pt idx="8">
                  <c:v>0</c:v>
                </c:pt>
              </c:numCache>
            </c:numRef>
          </c:val>
          <c:extLst>
            <c:ext xmlns:c16="http://schemas.microsoft.com/office/drawing/2014/chart" uri="{C3380CC4-5D6E-409C-BE32-E72D297353CC}">
              <c16:uniqueId val="{00000000-CFF8-4206-994C-84585996E8E6}"/>
            </c:ext>
          </c:extLst>
        </c:ser>
        <c:ser>
          <c:idx val="1"/>
          <c:order val="1"/>
          <c:tx>
            <c:strRef>
              <c:f>'Exemple de saisie'!$E$107</c:f>
              <c:strCache>
                <c:ptCount val="1"/>
                <c:pt idx="0">
                  <c:v>N+1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saisie'!$C$108:$C$116</c:f>
              <c:strCache>
                <c:ptCount val="9"/>
                <c:pt idx="0">
                  <c:v>Marche
                                         </c:v>
                </c:pt>
                <c:pt idx="1">
                  <c:v>Présence de chute(s) dans les 12 derniers mois                                   </c:v>
                </c:pt>
                <c:pt idx="2">
                  <c:v>Réalisation du test d'appui monopodal :
                                                 </c:v>
                </c:pt>
                <c:pt idx="3">
                  <c:v>Déplacements plus difficiles
                                        </c:v>
                </c:pt>
                <c:pt idx="4">
                  <c:v>Chaussage adapté
                                                 </c:v>
                </c:pt>
                <c:pt idx="5">
                  <c:v>Difficultés plus importantes à se lever
                                               </c:v>
                </c:pt>
                <c:pt idx="6">
                  <c:v>Incontinence urinaire ou impériosité mictionnelle                       </c:v>
                </c:pt>
                <c:pt idx="7">
                  <c:v>Peur de tomber                  
                                                  </c:v>
                </c:pt>
                <c:pt idx="8">
                  <c:v>Etat de l’environnement de vie habituel
                                                  </c:v>
                </c:pt>
              </c:strCache>
            </c:strRef>
          </c:cat>
          <c:val>
            <c:numRef>
              <c:f>'Exemple de saisie'!$E$108:$E$116</c:f>
              <c:numCache>
                <c:formatCode>General</c:formatCode>
                <c:ptCount val="9"/>
                <c:pt idx="0">
                  <c:v>0</c:v>
                </c:pt>
                <c:pt idx="1">
                  <c:v>0</c:v>
                </c:pt>
                <c:pt idx="2">
                  <c:v>0</c:v>
                </c:pt>
                <c:pt idx="3">
                  <c:v>1</c:v>
                </c:pt>
                <c:pt idx="4">
                  <c:v>2</c:v>
                </c:pt>
                <c:pt idx="5">
                  <c:v>0</c:v>
                </c:pt>
                <c:pt idx="6">
                  <c:v>1</c:v>
                </c:pt>
                <c:pt idx="7">
                  <c:v>0</c:v>
                </c:pt>
                <c:pt idx="8">
                  <c:v>1</c:v>
                </c:pt>
              </c:numCache>
            </c:numRef>
          </c:val>
          <c:extLst>
            <c:ext xmlns:c16="http://schemas.microsoft.com/office/drawing/2014/chart" uri="{C3380CC4-5D6E-409C-BE32-E72D297353CC}">
              <c16:uniqueId val="{00000001-CFF8-4206-994C-84585996E8E6}"/>
            </c:ext>
          </c:extLst>
        </c:ser>
        <c:ser>
          <c:idx val="2"/>
          <c:order val="2"/>
          <c:tx>
            <c:strRef>
              <c:f>'Exemple de saisie'!$F$107</c:f>
              <c:strCache>
                <c:ptCount val="1"/>
                <c:pt idx="0">
                  <c:v>N+2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'Exemple de saisie'!$C$108:$C$116</c:f>
              <c:strCache>
                <c:ptCount val="9"/>
                <c:pt idx="0">
                  <c:v>Marche
                                         </c:v>
                </c:pt>
                <c:pt idx="1">
                  <c:v>Présence de chute(s) dans les 12 derniers mois                                   </c:v>
                </c:pt>
                <c:pt idx="2">
                  <c:v>Réalisation du test d'appui monopodal :
                                                 </c:v>
                </c:pt>
                <c:pt idx="3">
                  <c:v>Déplacements plus difficiles
                                        </c:v>
                </c:pt>
                <c:pt idx="4">
                  <c:v>Chaussage adapté
                                                 </c:v>
                </c:pt>
                <c:pt idx="5">
                  <c:v>Difficultés plus importantes à se lever
                                               </c:v>
                </c:pt>
                <c:pt idx="6">
                  <c:v>Incontinence urinaire ou impériosité mictionnelle                       </c:v>
                </c:pt>
                <c:pt idx="7">
                  <c:v>Peur de tomber                  
                                                  </c:v>
                </c:pt>
                <c:pt idx="8">
                  <c:v>Etat de l’environnement de vie habituel
                                                  </c:v>
                </c:pt>
              </c:strCache>
            </c:strRef>
          </c:cat>
          <c:val>
            <c:numRef>
              <c:f>'Exemple de saisie'!$F$108:$F$116</c:f>
              <c:numCache>
                <c:formatCode>General</c:formatCode>
                <c:ptCount val="9"/>
                <c:pt idx="0">
                  <c:v>0</c:v>
                </c:pt>
                <c:pt idx="1">
                  <c:v>0</c:v>
                </c:pt>
                <c:pt idx="2">
                  <c:v>0</c:v>
                </c:pt>
                <c:pt idx="3">
                  <c:v>0</c:v>
                </c:pt>
                <c:pt idx="4">
                  <c:v>2</c:v>
                </c:pt>
                <c:pt idx="5">
                  <c:v>0</c:v>
                </c:pt>
                <c:pt idx="6">
                  <c:v>2</c:v>
                </c:pt>
                <c:pt idx="7">
                  <c:v>2</c:v>
                </c:pt>
                <c:pt idx="8">
                  <c:v>0</c:v>
                </c:pt>
              </c:numCache>
            </c:numRef>
          </c:val>
          <c:extLst>
            <c:ext xmlns:c16="http://schemas.microsoft.com/office/drawing/2014/chart" uri="{C3380CC4-5D6E-409C-BE32-E72D297353CC}">
              <c16:uniqueId val="{00000002-CFF8-4206-994C-84585996E8E6}"/>
            </c:ext>
          </c:extLst>
        </c:ser>
        <c:dLbls>
          <c:showLegendKey val="0"/>
          <c:showVal val="0"/>
          <c:showCatName val="0"/>
          <c:showSerName val="0"/>
          <c:showPercent val="0"/>
          <c:showBubbleSize val="0"/>
        </c:dLbls>
        <c:gapWidth val="115"/>
        <c:overlap val="-20"/>
        <c:axId val="489035256"/>
        <c:axId val="477170256"/>
      </c:barChart>
      <c:catAx>
        <c:axId val="489035256"/>
        <c:scaling>
          <c:orientation val="maxMin"/>
        </c:scaling>
        <c:delete val="0"/>
        <c:axPos val="l"/>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77170256"/>
        <c:crosses val="autoZero"/>
        <c:auto val="1"/>
        <c:lblAlgn val="ctr"/>
        <c:lblOffset val="100"/>
        <c:noMultiLvlLbl val="0"/>
      </c:catAx>
      <c:valAx>
        <c:axId val="477170256"/>
        <c:scaling>
          <c:orientation val="minMax"/>
        </c:scaling>
        <c:delete val="0"/>
        <c:axPos val="t"/>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crossAx val="48903525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r-F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7</xdr:col>
      <xdr:colOff>9531</xdr:colOff>
      <xdr:row>149</xdr:row>
      <xdr:rowOff>9524</xdr:rowOff>
    </xdr:from>
    <xdr:to>
      <xdr:col>12</xdr:col>
      <xdr:colOff>159531</xdr:colOff>
      <xdr:row>165</xdr:row>
      <xdr:rowOff>428625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38099</xdr:colOff>
      <xdr:row>13</xdr:row>
      <xdr:rowOff>19050</xdr:rowOff>
    </xdr:from>
    <xdr:to>
      <xdr:col>12</xdr:col>
      <xdr:colOff>188099</xdr:colOff>
      <xdr:row>18</xdr:row>
      <xdr:rowOff>453390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19049</xdr:colOff>
      <xdr:row>33</xdr:row>
      <xdr:rowOff>38100</xdr:rowOff>
    </xdr:from>
    <xdr:to>
      <xdr:col>12</xdr:col>
      <xdr:colOff>169049</xdr:colOff>
      <xdr:row>37</xdr:row>
      <xdr:rowOff>419100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752474</xdr:colOff>
      <xdr:row>45</xdr:row>
      <xdr:rowOff>0</xdr:rowOff>
    </xdr:from>
    <xdr:to>
      <xdr:col>12</xdr:col>
      <xdr:colOff>140474</xdr:colOff>
      <xdr:row>49</xdr:row>
      <xdr:rowOff>363855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38099</xdr:colOff>
      <xdr:row>57</xdr:row>
      <xdr:rowOff>0</xdr:rowOff>
    </xdr:from>
    <xdr:to>
      <xdr:col>12</xdr:col>
      <xdr:colOff>188099</xdr:colOff>
      <xdr:row>61</xdr:row>
      <xdr:rowOff>47626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38100</xdr:colOff>
      <xdr:row>68</xdr:row>
      <xdr:rowOff>0</xdr:rowOff>
    </xdr:from>
    <xdr:to>
      <xdr:col>12</xdr:col>
      <xdr:colOff>188100</xdr:colOff>
      <xdr:row>75</xdr:row>
      <xdr:rowOff>66675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19049</xdr:colOff>
      <xdr:row>79</xdr:row>
      <xdr:rowOff>19050</xdr:rowOff>
    </xdr:from>
    <xdr:to>
      <xdr:col>12</xdr:col>
      <xdr:colOff>169049</xdr:colOff>
      <xdr:row>84</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15240</xdr:colOff>
      <xdr:row>94</xdr:row>
      <xdr:rowOff>45720</xdr:rowOff>
    </xdr:from>
    <xdr:to>
      <xdr:col>12</xdr:col>
      <xdr:colOff>165240</xdr:colOff>
      <xdr:row>99</xdr:row>
      <xdr:rowOff>28575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57149</xdr:colOff>
      <xdr:row>107</xdr:row>
      <xdr:rowOff>47625</xdr:rowOff>
    </xdr:from>
    <xdr:to>
      <xdr:col>12</xdr:col>
      <xdr:colOff>207149</xdr:colOff>
      <xdr:row>112</xdr:row>
      <xdr:rowOff>133350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124</xdr:row>
      <xdr:rowOff>9524</xdr:rowOff>
    </xdr:from>
    <xdr:to>
      <xdr:col>12</xdr:col>
      <xdr:colOff>159525</xdr:colOff>
      <xdr:row>129</xdr:row>
      <xdr:rowOff>152400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38100</xdr:colOff>
      <xdr:row>134</xdr:row>
      <xdr:rowOff>9525</xdr:rowOff>
    </xdr:from>
    <xdr:to>
      <xdr:col>12</xdr:col>
      <xdr:colOff>188100</xdr:colOff>
      <xdr:row>138</xdr:row>
      <xdr:rowOff>657225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28575</xdr:colOff>
      <xdr:row>0</xdr:row>
      <xdr:rowOff>38100</xdr:rowOff>
    </xdr:from>
    <xdr:to>
      <xdr:col>1</xdr:col>
      <xdr:colOff>1130133</xdr:colOff>
      <xdr:row>3</xdr:row>
      <xdr:rowOff>104775</xdr:rowOff>
    </xdr:to>
    <xdr:pic>
      <xdr:nvPicPr>
        <xdr:cNvPr id="13" name="Image 12"/>
        <xdr:cNvPicPr>
          <a:picLocks noChangeAspect="1"/>
        </xdr:cNvPicPr>
      </xdr:nvPicPr>
      <xdr:blipFill>
        <a:blip xmlns:r="http://schemas.openxmlformats.org/officeDocument/2006/relationships" r:embed="rId12"/>
        <a:stretch>
          <a:fillRect/>
        </a:stretch>
      </xdr:blipFill>
      <xdr:spPr>
        <a:xfrm>
          <a:off x="28575" y="38100"/>
          <a:ext cx="1854033"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152406</xdr:colOff>
      <xdr:row>151</xdr:row>
      <xdr:rowOff>9524</xdr:rowOff>
    </xdr:from>
    <xdr:to>
      <xdr:col>12</xdr:col>
      <xdr:colOff>302406</xdr:colOff>
      <xdr:row>167</xdr:row>
      <xdr:rowOff>428625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76199</xdr:colOff>
      <xdr:row>14</xdr:row>
      <xdr:rowOff>123825</xdr:rowOff>
    </xdr:from>
    <xdr:to>
      <xdr:col>12</xdr:col>
      <xdr:colOff>226199</xdr:colOff>
      <xdr:row>20</xdr:row>
      <xdr:rowOff>552450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19049</xdr:colOff>
      <xdr:row>35</xdr:row>
      <xdr:rowOff>38100</xdr:rowOff>
    </xdr:from>
    <xdr:to>
      <xdr:col>12</xdr:col>
      <xdr:colOff>169049</xdr:colOff>
      <xdr:row>39</xdr:row>
      <xdr:rowOff>419100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752474</xdr:colOff>
      <xdr:row>46</xdr:row>
      <xdr:rowOff>161925</xdr:rowOff>
    </xdr:from>
    <xdr:to>
      <xdr:col>12</xdr:col>
      <xdr:colOff>140474</xdr:colOff>
      <xdr:row>51</xdr:row>
      <xdr:rowOff>325755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752474</xdr:colOff>
      <xdr:row>58</xdr:row>
      <xdr:rowOff>171450</xdr:rowOff>
    </xdr:from>
    <xdr:to>
      <xdr:col>12</xdr:col>
      <xdr:colOff>140474</xdr:colOff>
      <xdr:row>63</xdr:row>
      <xdr:rowOff>19051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19050</xdr:colOff>
      <xdr:row>69</xdr:row>
      <xdr:rowOff>190500</xdr:rowOff>
    </xdr:from>
    <xdr:to>
      <xdr:col>12</xdr:col>
      <xdr:colOff>169050</xdr:colOff>
      <xdr:row>77</xdr:row>
      <xdr:rowOff>57150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19049</xdr:colOff>
      <xdr:row>81</xdr:row>
      <xdr:rowOff>19050</xdr:rowOff>
    </xdr:from>
    <xdr:to>
      <xdr:col>12</xdr:col>
      <xdr:colOff>169049</xdr:colOff>
      <xdr:row>86</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62865</xdr:colOff>
      <xdr:row>95</xdr:row>
      <xdr:rowOff>188595</xdr:rowOff>
    </xdr:from>
    <xdr:to>
      <xdr:col>12</xdr:col>
      <xdr:colOff>212865</xdr:colOff>
      <xdr:row>100</xdr:row>
      <xdr:rowOff>552450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57149</xdr:colOff>
      <xdr:row>109</xdr:row>
      <xdr:rowOff>47625</xdr:rowOff>
    </xdr:from>
    <xdr:to>
      <xdr:col>12</xdr:col>
      <xdr:colOff>207149</xdr:colOff>
      <xdr:row>115</xdr:row>
      <xdr:rowOff>285750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742950</xdr:colOff>
      <xdr:row>126</xdr:row>
      <xdr:rowOff>9524</xdr:rowOff>
    </xdr:from>
    <xdr:to>
      <xdr:col>12</xdr:col>
      <xdr:colOff>130950</xdr:colOff>
      <xdr:row>131</xdr:row>
      <xdr:rowOff>152400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752475</xdr:colOff>
      <xdr:row>136</xdr:row>
      <xdr:rowOff>9525</xdr:rowOff>
    </xdr:from>
    <xdr:to>
      <xdr:col>12</xdr:col>
      <xdr:colOff>140475</xdr:colOff>
      <xdr:row>141</xdr:row>
      <xdr:rowOff>400050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57150</xdr:colOff>
      <xdr:row>2</xdr:row>
      <xdr:rowOff>219075</xdr:rowOff>
    </xdr:from>
    <xdr:to>
      <xdr:col>1</xdr:col>
      <xdr:colOff>1182256</xdr:colOff>
      <xdr:row>5</xdr:row>
      <xdr:rowOff>57150</xdr:rowOff>
    </xdr:to>
    <xdr:pic>
      <xdr:nvPicPr>
        <xdr:cNvPr id="14" name="Image 13"/>
        <xdr:cNvPicPr>
          <a:picLocks noChangeAspect="1"/>
        </xdr:cNvPicPr>
      </xdr:nvPicPr>
      <xdr:blipFill>
        <a:blip xmlns:r="http://schemas.openxmlformats.org/officeDocument/2006/relationships" r:embed="rId12"/>
        <a:stretch>
          <a:fillRect/>
        </a:stretch>
      </xdr:blipFill>
      <xdr:spPr>
        <a:xfrm>
          <a:off x="57150" y="1590675"/>
          <a:ext cx="1887106" cy="781050"/>
        </a:xfrm>
        <a:prstGeom prst="rect">
          <a:avLst/>
        </a:prstGeom>
      </xdr:spPr>
    </xdr:pic>
    <xdr:clientData/>
  </xdr:twoCellAnchor>
  <xdr:oneCellAnchor>
    <xdr:from>
      <xdr:col>8</xdr:col>
      <xdr:colOff>457200</xdr:colOff>
      <xdr:row>10</xdr:row>
      <xdr:rowOff>104775</xdr:rowOff>
    </xdr:from>
    <xdr:ext cx="184731" cy="264560"/>
    <xdr:sp macro="" textlink="">
      <xdr:nvSpPr>
        <xdr:cNvPr id="13" name="ZoneTexte 12"/>
        <xdr:cNvSpPr txBox="1"/>
      </xdr:nvSpPr>
      <xdr:spPr>
        <a:xfrm>
          <a:off x="8858250"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FAM%20CHEMIN%20VERT/FI%20d&#233;tection%20signes%20de%20vieillissement%20FAMCV%20version%20juin%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tats%20PHV\ENQUETE%20VIEILLISSEMENT\FV%20HELIOS\FV%20HELIOS%20grilles%20individuelles%20d&#233;tection%20signes%20de%20vieillisse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AM/FAM%20CHEMIN%20VERT/FAM%20Chemin%20Vert%20FI%20d&#233;tection%20signes%20de%20vieilliss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 des âges"/>
      <sheetName val="STATS"/>
      <sheetName val="MENU"/>
      <sheetName val="TRAME"/>
      <sheetName val="Boutillez"/>
      <sheetName val="BRAND F"/>
      <sheetName val="CHIRON M"/>
      <sheetName val="COURTIN D"/>
      <sheetName val="DAGBERT A"/>
      <sheetName val="DEPAPE G"/>
      <sheetName val="DESBOUVRIES J"/>
      <sheetName val="DONS F"/>
      <sheetName val="DUTHOIT F"/>
      <sheetName val="HUART J"/>
      <sheetName val="LADRIERE A"/>
      <sheetName val="Langlin"/>
      <sheetName val="LAURENT L"/>
      <sheetName val="LESIEU F"/>
      <sheetName val="LEVAN L"/>
      <sheetName val="MARGUERITE C"/>
      <sheetName val="MARINHO A"/>
      <sheetName val="MATALLAH A"/>
      <sheetName val="PLUCHE CH"/>
      <sheetName val="SZVETECE D"/>
      <sheetName val=" TIPRET J"/>
      <sheetName val="TREDEZ S"/>
      <sheetName val="TRAME (3)"/>
      <sheetName val="BUISSET PH"/>
      <sheetName val="CZEKALSKI O"/>
      <sheetName val="DANHIER JM"/>
      <sheetName val="GAUCHERELLE R"/>
      <sheetName val="HENRIOUX A"/>
      <sheetName val="JUMEL CH"/>
      <sheetName val=" KOWALK B "/>
      <sheetName val="NYS F"/>
      <sheetName val="PAKULA M"/>
      <sheetName val="POIRETTE CH"/>
      <sheetName val="RICQUET F"/>
      <sheetName val="SION D"/>
      <sheetName val="VAN ROSSEM N"/>
      <sheetName val="WEMELBEKE 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TS"/>
      <sheetName val="TRAME"/>
      <sheetName val="ANGLAS S"/>
      <sheetName val="BENZO D"/>
      <sheetName val="BOUCAUT S"/>
      <sheetName val="BOUTILLIER B"/>
      <sheetName val="CHARLIER F"/>
      <sheetName val="CHERUBIN P"/>
      <sheetName val="CLOUTIER A"/>
      <sheetName val="COUSINAT S"/>
      <sheetName val="CZELALSKI O"/>
      <sheetName val="DAVAINE L"/>
      <sheetName val="DELANNOY S"/>
      <sheetName val="DELCROIX S"/>
      <sheetName val="DURIEUX G"/>
      <sheetName val="DUTCZYN A"/>
      <sheetName val="DUTHOIT L"/>
      <sheetName val="DUTHOIT F"/>
      <sheetName val="FACHE D"/>
      <sheetName val="GODEBIN T"/>
      <sheetName val="HADDAR F"/>
      <sheetName val="HOURRIEZ E"/>
      <sheetName val="HOURRIEZ D"/>
      <sheetName val="HUART J"/>
      <sheetName val="JERZABECK CH"/>
      <sheetName val="JOENGBLOED JP"/>
      <sheetName val="LANGLIN CH"/>
      <sheetName val="LEMOINE B"/>
      <sheetName val="LEVAN L"/>
      <sheetName val="MAFFRE R"/>
      <sheetName val="MARGUERITE C"/>
      <sheetName val="MARINHO ROSAS A"/>
      <sheetName val="MIROUX J"/>
      <sheetName val="MUREZ M"/>
      <sheetName val="NOEL S"/>
      <sheetName val="PLANCHON F"/>
      <sheetName val="PREVOST JC"/>
      <sheetName val="ROBILLARD B"/>
      <sheetName val="SION D"/>
      <sheetName val="SOBCZAK R"/>
      <sheetName val="STEVENS C"/>
      <sheetName val="TIPRET J"/>
      <sheetName val="TUGORES 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RAME"/>
      <sheetName val="BRAND F"/>
      <sheetName val="BUISSET PH"/>
      <sheetName val="CHIRON M"/>
      <sheetName val="DANHIER JM"/>
      <sheetName val="DESBOUVRIES J"/>
      <sheetName val="GAUCHERELLE R"/>
      <sheetName val="HENRIOUX A"/>
      <sheetName val="JUMEL CH"/>
      <sheetName val="KOWALK B"/>
      <sheetName val="LESIEU F"/>
      <sheetName val="LADRIERE A"/>
      <sheetName val="LAURENT R"/>
      <sheetName val="MATALLAH A"/>
      <sheetName val="NYS F"/>
      <sheetName val="PAKULA M"/>
      <sheetName val="PLUCHE CH"/>
      <sheetName val="POIRETTE C"/>
      <sheetName val="RICQUET F"/>
      <sheetName val="SZVETECZ D"/>
      <sheetName val="TREDEZ S"/>
      <sheetName val="VAN ROSSEM N"/>
      <sheetName val="WEMELBEKE PH"/>
      <sheetName val="STA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workbookViewId="0">
      <selection activeCell="L16" sqref="L16"/>
    </sheetView>
  </sheetViews>
  <sheetFormatPr baseColWidth="10" defaultColWidth="9.140625" defaultRowHeight="15" x14ac:dyDescent="0.25"/>
  <cols>
    <col min="1" max="1" width="35.5703125" customWidth="1"/>
    <col min="2" max="3" width="10.7109375" customWidth="1"/>
    <col min="4" max="5" width="13.140625" customWidth="1"/>
    <col min="6" max="16" width="16.7109375" customWidth="1"/>
    <col min="17" max="1025" width="10.7109375" customWidth="1"/>
  </cols>
  <sheetData>
    <row r="1" spans="1:16" ht="28.5" customHeight="1" thickTop="1" thickBot="1" x14ac:dyDescent="0.3">
      <c r="A1" s="473" t="s">
        <v>163</v>
      </c>
      <c r="B1" s="474" t="s">
        <v>164</v>
      </c>
      <c r="C1" s="474" t="s">
        <v>165</v>
      </c>
      <c r="D1" s="474" t="s">
        <v>166</v>
      </c>
      <c r="E1" s="474" t="s">
        <v>167</v>
      </c>
      <c r="F1" s="35"/>
      <c r="G1" s="515" t="s">
        <v>487</v>
      </c>
      <c r="H1" s="516"/>
      <c r="I1" s="516"/>
      <c r="J1" s="516"/>
      <c r="K1" s="516"/>
      <c r="L1" s="516"/>
      <c r="M1" s="516"/>
      <c r="N1" s="516"/>
      <c r="O1" s="516"/>
      <c r="P1" s="517"/>
    </row>
    <row r="2" spans="1:16" ht="30.75" customHeight="1" thickBot="1" x14ac:dyDescent="0.3">
      <c r="A2" s="36" t="s">
        <v>168</v>
      </c>
      <c r="B2" s="37" t="s">
        <v>169</v>
      </c>
      <c r="C2" s="37" t="s">
        <v>170</v>
      </c>
      <c r="D2" s="37" t="s">
        <v>171</v>
      </c>
      <c r="E2" s="37" t="s">
        <v>172</v>
      </c>
      <c r="F2" s="35"/>
      <c r="G2" s="518"/>
      <c r="H2" s="519"/>
      <c r="I2" s="519"/>
      <c r="J2" s="519"/>
      <c r="K2" s="519"/>
      <c r="L2" s="519"/>
      <c r="M2" s="519"/>
      <c r="N2" s="519"/>
      <c r="O2" s="519"/>
      <c r="P2" s="520"/>
    </row>
    <row r="3" spans="1:16" ht="30.75" customHeight="1" thickBot="1" x14ac:dyDescent="0.3">
      <c r="A3" s="36" t="s">
        <v>173</v>
      </c>
      <c r="B3" s="37" t="s">
        <v>174</v>
      </c>
      <c r="C3" s="37" t="s">
        <v>175</v>
      </c>
      <c r="D3" s="37" t="s">
        <v>176</v>
      </c>
      <c r="E3" s="37" t="s">
        <v>177</v>
      </c>
      <c r="F3" s="35"/>
      <c r="G3" s="518"/>
      <c r="H3" s="519"/>
      <c r="I3" s="519"/>
      <c r="J3" s="519"/>
      <c r="K3" s="519"/>
      <c r="L3" s="519"/>
      <c r="M3" s="519"/>
      <c r="N3" s="519"/>
      <c r="O3" s="519"/>
      <c r="P3" s="520"/>
    </row>
    <row r="4" spans="1:16" ht="30.75" customHeight="1" thickBot="1" x14ac:dyDescent="0.3">
      <c r="A4" s="36" t="s">
        <v>147</v>
      </c>
      <c r="B4" s="37" t="s">
        <v>174</v>
      </c>
      <c r="C4" s="37" t="s">
        <v>175</v>
      </c>
      <c r="D4" s="37" t="s">
        <v>176</v>
      </c>
      <c r="E4" s="37" t="s">
        <v>177</v>
      </c>
      <c r="F4" s="35"/>
      <c r="G4" s="518"/>
      <c r="H4" s="519"/>
      <c r="I4" s="519"/>
      <c r="J4" s="519"/>
      <c r="K4" s="519"/>
      <c r="L4" s="519"/>
      <c r="M4" s="519"/>
      <c r="N4" s="519"/>
      <c r="O4" s="519"/>
      <c r="P4" s="520"/>
    </row>
    <row r="5" spans="1:16" ht="30.75" customHeight="1" thickBot="1" x14ac:dyDescent="0.3">
      <c r="A5" s="36" t="s">
        <v>178</v>
      </c>
      <c r="B5" s="37" t="s">
        <v>174</v>
      </c>
      <c r="C5" s="37" t="s">
        <v>179</v>
      </c>
      <c r="D5" s="37" t="s">
        <v>180</v>
      </c>
      <c r="E5" s="37" t="s">
        <v>181</v>
      </c>
      <c r="F5" s="35"/>
      <c r="G5" s="518"/>
      <c r="H5" s="519"/>
      <c r="I5" s="519"/>
      <c r="J5" s="519"/>
      <c r="K5" s="519"/>
      <c r="L5" s="519"/>
      <c r="M5" s="519"/>
      <c r="N5" s="519"/>
      <c r="O5" s="519"/>
      <c r="P5" s="520"/>
    </row>
    <row r="6" spans="1:16" ht="30.75" customHeight="1" thickBot="1" x14ac:dyDescent="0.3">
      <c r="A6" s="36" t="s">
        <v>182</v>
      </c>
      <c r="B6" s="37" t="s">
        <v>183</v>
      </c>
      <c r="C6" s="514" t="s">
        <v>184</v>
      </c>
      <c r="D6" s="514"/>
      <c r="E6" s="37" t="s">
        <v>185</v>
      </c>
      <c r="F6" s="35"/>
      <c r="G6" s="518"/>
      <c r="H6" s="519"/>
      <c r="I6" s="519"/>
      <c r="J6" s="519"/>
      <c r="K6" s="519"/>
      <c r="L6" s="519"/>
      <c r="M6" s="519"/>
      <c r="N6" s="519"/>
      <c r="O6" s="519"/>
      <c r="P6" s="520"/>
    </row>
    <row r="7" spans="1:16" ht="30.75" customHeight="1" thickBot="1" x14ac:dyDescent="0.3">
      <c r="A7" s="36" t="s">
        <v>150</v>
      </c>
      <c r="B7" s="37" t="s">
        <v>186</v>
      </c>
      <c r="C7" s="37" t="s">
        <v>187</v>
      </c>
      <c r="D7" s="37" t="s">
        <v>188</v>
      </c>
      <c r="E7" s="37" t="s">
        <v>189</v>
      </c>
      <c r="F7" s="35"/>
      <c r="G7" s="518"/>
      <c r="H7" s="519"/>
      <c r="I7" s="519"/>
      <c r="J7" s="519"/>
      <c r="K7" s="519"/>
      <c r="L7" s="519"/>
      <c r="M7" s="519"/>
      <c r="N7" s="519"/>
      <c r="O7" s="519"/>
      <c r="P7" s="520"/>
    </row>
    <row r="8" spans="1:16" ht="30.75" customHeight="1" thickBot="1" x14ac:dyDescent="0.3">
      <c r="A8" s="36" t="s">
        <v>151</v>
      </c>
      <c r="B8" s="37" t="s">
        <v>174</v>
      </c>
      <c r="C8" s="37" t="s">
        <v>175</v>
      </c>
      <c r="D8" s="37" t="s">
        <v>176</v>
      </c>
      <c r="E8" s="37" t="s">
        <v>177</v>
      </c>
      <c r="F8" s="35"/>
      <c r="G8" s="518"/>
      <c r="H8" s="519"/>
      <c r="I8" s="519"/>
      <c r="J8" s="519"/>
      <c r="K8" s="519"/>
      <c r="L8" s="519"/>
      <c r="M8" s="519"/>
      <c r="N8" s="519"/>
      <c r="O8" s="519"/>
      <c r="P8" s="520"/>
    </row>
    <row r="9" spans="1:16" ht="30.75" customHeight="1" thickBot="1" x14ac:dyDescent="0.3">
      <c r="A9" s="36" t="s">
        <v>152</v>
      </c>
      <c r="B9" s="37" t="s">
        <v>190</v>
      </c>
      <c r="C9" s="514" t="s">
        <v>191</v>
      </c>
      <c r="D9" s="514"/>
      <c r="E9" s="37" t="s">
        <v>192</v>
      </c>
      <c r="F9" s="35"/>
      <c r="G9" s="518"/>
      <c r="H9" s="519"/>
      <c r="I9" s="519"/>
      <c r="J9" s="519"/>
      <c r="K9" s="519"/>
      <c r="L9" s="519"/>
      <c r="M9" s="519"/>
      <c r="N9" s="519"/>
      <c r="O9" s="519"/>
      <c r="P9" s="520"/>
    </row>
    <row r="10" spans="1:16" ht="30.75" customHeight="1" thickBot="1" x14ac:dyDescent="0.3">
      <c r="A10" s="36" t="s">
        <v>193</v>
      </c>
      <c r="B10" s="37" t="s">
        <v>194</v>
      </c>
      <c r="C10" s="514" t="s">
        <v>195</v>
      </c>
      <c r="D10" s="514"/>
      <c r="E10" s="37">
        <v>4</v>
      </c>
      <c r="F10" s="35"/>
      <c r="G10" s="518"/>
      <c r="H10" s="519"/>
      <c r="I10" s="519"/>
      <c r="J10" s="519"/>
      <c r="K10" s="519"/>
      <c r="L10" s="519"/>
      <c r="M10" s="519"/>
      <c r="N10" s="519"/>
      <c r="O10" s="519"/>
      <c r="P10" s="520"/>
    </row>
    <row r="11" spans="1:16" ht="30.75" customHeight="1" thickBot="1" x14ac:dyDescent="0.3">
      <c r="A11" s="36" t="s">
        <v>154</v>
      </c>
      <c r="B11" s="37" t="s">
        <v>196</v>
      </c>
      <c r="C11" s="514" t="s">
        <v>197</v>
      </c>
      <c r="D11" s="514"/>
      <c r="E11" s="37" t="s">
        <v>198</v>
      </c>
      <c r="F11" s="35"/>
      <c r="G11" s="518"/>
      <c r="H11" s="519"/>
      <c r="I11" s="519"/>
      <c r="J11" s="519"/>
      <c r="K11" s="519"/>
      <c r="L11" s="519"/>
      <c r="M11" s="519"/>
      <c r="N11" s="519"/>
      <c r="O11" s="519"/>
      <c r="P11" s="520"/>
    </row>
    <row r="12" spans="1:16" ht="30.75" customHeight="1" thickBot="1" x14ac:dyDescent="0.3">
      <c r="A12" s="36" t="s">
        <v>199</v>
      </c>
      <c r="B12" s="37" t="s">
        <v>200</v>
      </c>
      <c r="C12" s="37" t="s">
        <v>201</v>
      </c>
      <c r="D12" s="37" t="s">
        <v>202</v>
      </c>
      <c r="E12" s="37" t="s">
        <v>203</v>
      </c>
      <c r="F12" s="35"/>
      <c r="G12" s="521"/>
      <c r="H12" s="522"/>
      <c r="I12" s="522"/>
      <c r="J12" s="522"/>
      <c r="K12" s="522"/>
      <c r="L12" s="522"/>
      <c r="M12" s="522"/>
      <c r="N12" s="522"/>
      <c r="O12" s="522"/>
      <c r="P12" s="523"/>
    </row>
    <row r="13" spans="1:16" ht="15.75" thickTop="1" x14ac:dyDescent="0.25">
      <c r="G13" s="472"/>
      <c r="H13" s="472"/>
      <c r="I13" s="472"/>
      <c r="J13" s="472"/>
      <c r="K13" s="472"/>
      <c r="L13" s="472"/>
      <c r="M13" s="472"/>
      <c r="N13" s="472"/>
      <c r="O13" s="472"/>
      <c r="P13" s="472"/>
    </row>
    <row r="14" spans="1:16" ht="15.75" thickBot="1" x14ac:dyDescent="0.3"/>
    <row r="15" spans="1:16" ht="48" thickBot="1" x14ac:dyDescent="0.3">
      <c r="A15" s="38" t="s">
        <v>204</v>
      </c>
      <c r="B15" s="39" t="s">
        <v>205</v>
      </c>
      <c r="C15" s="39" t="s">
        <v>206</v>
      </c>
      <c r="D15" s="39" t="s">
        <v>207</v>
      </c>
      <c r="E15" s="40" t="s">
        <v>208</v>
      </c>
      <c r="F15" s="41" t="s">
        <v>209</v>
      </c>
      <c r="G15" s="41" t="s">
        <v>210</v>
      </c>
    </row>
    <row r="16" spans="1:16" ht="45" customHeight="1" x14ac:dyDescent="0.25">
      <c r="A16" s="42" t="s">
        <v>23</v>
      </c>
      <c r="B16" s="43"/>
      <c r="C16" s="44"/>
      <c r="D16" s="45"/>
      <c r="E16" s="46"/>
      <c r="F16" s="47"/>
      <c r="G16" s="47"/>
    </row>
    <row r="17" spans="1:10" ht="30" x14ac:dyDescent="0.25">
      <c r="A17" s="49" t="s">
        <v>211</v>
      </c>
      <c r="B17" s="50" t="s">
        <v>212</v>
      </c>
      <c r="C17" s="51" t="s">
        <v>213</v>
      </c>
      <c r="D17" s="52" t="s">
        <v>214</v>
      </c>
      <c r="E17" s="53" t="s">
        <v>215</v>
      </c>
      <c r="F17" s="47" t="s">
        <v>216</v>
      </c>
      <c r="G17" s="47" t="s">
        <v>217</v>
      </c>
    </row>
    <row r="18" spans="1:10" ht="30" x14ac:dyDescent="0.25">
      <c r="A18" s="49" t="s">
        <v>219</v>
      </c>
      <c r="B18" s="50" t="s">
        <v>212</v>
      </c>
      <c r="C18" s="51" t="s">
        <v>213</v>
      </c>
      <c r="D18" s="52" t="s">
        <v>214</v>
      </c>
      <c r="E18" s="53" t="s">
        <v>215</v>
      </c>
      <c r="F18" s="47" t="s">
        <v>216</v>
      </c>
      <c r="G18" s="47" t="s">
        <v>217</v>
      </c>
    </row>
    <row r="19" spans="1:10" ht="30" x14ac:dyDescent="0.25">
      <c r="A19" s="49" t="s">
        <v>222</v>
      </c>
      <c r="B19" s="50" t="s">
        <v>212</v>
      </c>
      <c r="C19" s="51" t="s">
        <v>213</v>
      </c>
      <c r="D19" s="52" t="s">
        <v>214</v>
      </c>
      <c r="E19" s="53" t="s">
        <v>215</v>
      </c>
      <c r="F19" s="47" t="s">
        <v>216</v>
      </c>
      <c r="G19" s="47" t="s">
        <v>217</v>
      </c>
    </row>
    <row r="20" spans="1:10" ht="30" x14ac:dyDescent="0.25">
      <c r="A20" s="49" t="s">
        <v>223</v>
      </c>
      <c r="B20" s="50" t="s">
        <v>212</v>
      </c>
      <c r="C20" s="51" t="s">
        <v>213</v>
      </c>
      <c r="D20" s="52" t="s">
        <v>214</v>
      </c>
      <c r="E20" s="53" t="s">
        <v>215</v>
      </c>
      <c r="F20" s="47" t="s">
        <v>216</v>
      </c>
      <c r="G20" s="47" t="s">
        <v>217</v>
      </c>
    </row>
    <row r="21" spans="1:10" ht="30" x14ac:dyDescent="0.25">
      <c r="A21" s="49" t="s">
        <v>224</v>
      </c>
      <c r="B21" s="50" t="s">
        <v>212</v>
      </c>
      <c r="C21" s="51" t="s">
        <v>213</v>
      </c>
      <c r="D21" s="52" t="s">
        <v>214</v>
      </c>
      <c r="E21" s="53" t="s">
        <v>215</v>
      </c>
      <c r="F21" s="47" t="s">
        <v>216</v>
      </c>
      <c r="G21" s="47" t="s">
        <v>217</v>
      </c>
    </row>
    <row r="22" spans="1:10" ht="45.75" thickBot="1" x14ac:dyDescent="0.3">
      <c r="A22" s="49" t="s">
        <v>226</v>
      </c>
      <c r="B22" s="55" t="s">
        <v>212</v>
      </c>
      <c r="C22" s="56" t="s">
        <v>213</v>
      </c>
      <c r="D22" s="52" t="s">
        <v>214</v>
      </c>
      <c r="E22" s="53" t="s">
        <v>215</v>
      </c>
      <c r="F22" s="47" t="s">
        <v>216</v>
      </c>
      <c r="G22" s="55" t="s">
        <v>217</v>
      </c>
    </row>
    <row r="23" spans="1:10" ht="45" x14ac:dyDescent="0.25">
      <c r="A23" s="57" t="s">
        <v>32</v>
      </c>
      <c r="B23" s="47"/>
      <c r="C23" s="58"/>
      <c r="D23" s="59"/>
      <c r="E23" s="60"/>
      <c r="F23" s="61"/>
      <c r="G23" s="48"/>
    </row>
    <row r="24" spans="1:10" ht="30" x14ac:dyDescent="0.25">
      <c r="A24" s="49" t="s">
        <v>227</v>
      </c>
      <c r="B24" s="50" t="s">
        <v>212</v>
      </c>
      <c r="C24" s="51" t="s">
        <v>213</v>
      </c>
      <c r="D24" s="62" t="s">
        <v>214</v>
      </c>
      <c r="E24" s="53" t="s">
        <v>215</v>
      </c>
      <c r="F24" s="47" t="s">
        <v>228</v>
      </c>
      <c r="G24" s="48" t="s">
        <v>217</v>
      </c>
      <c r="J24" s="54"/>
    </row>
    <row r="25" spans="1:10" ht="15.75" thickBot="1" x14ac:dyDescent="0.3">
      <c r="A25" s="49" t="s">
        <v>229</v>
      </c>
      <c r="B25" s="50" t="s">
        <v>212</v>
      </c>
      <c r="C25" s="51" t="s">
        <v>213</v>
      </c>
      <c r="D25" s="62" t="s">
        <v>214</v>
      </c>
      <c r="E25" s="53" t="s">
        <v>215</v>
      </c>
      <c r="F25" s="55" t="s">
        <v>228</v>
      </c>
      <c r="G25" s="48" t="s">
        <v>217</v>
      </c>
      <c r="J25" s="54"/>
    </row>
    <row r="26" spans="1:10" ht="30.75" thickBot="1" x14ac:dyDescent="0.3">
      <c r="A26" s="63" t="s">
        <v>230</v>
      </c>
      <c r="B26" s="64" t="s">
        <v>231</v>
      </c>
      <c r="C26" s="65" t="s">
        <v>232</v>
      </c>
      <c r="D26" s="66" t="s">
        <v>233</v>
      </c>
      <c r="E26" s="67" t="s">
        <v>234</v>
      </c>
      <c r="F26" s="68" t="s">
        <v>235</v>
      </c>
      <c r="G26" s="69" t="s">
        <v>217</v>
      </c>
      <c r="J26" s="54"/>
    </row>
    <row r="27" spans="1:10" ht="15.75" thickBot="1" x14ac:dyDescent="0.3">
      <c r="A27" s="70" t="s">
        <v>236</v>
      </c>
      <c r="B27" s="50" t="s">
        <v>237</v>
      </c>
      <c r="C27" s="51" t="s">
        <v>213</v>
      </c>
      <c r="D27" s="62" t="s">
        <v>238</v>
      </c>
      <c r="E27" s="53" t="s">
        <v>239</v>
      </c>
      <c r="F27" s="71" t="s">
        <v>240</v>
      </c>
      <c r="G27" s="48" t="s">
        <v>217</v>
      </c>
      <c r="J27" s="54"/>
    </row>
    <row r="28" spans="1:10" ht="16.5" customHeight="1" thickTop="1" thickBot="1" x14ac:dyDescent="0.3">
      <c r="A28" s="72" t="s">
        <v>241</v>
      </c>
      <c r="B28" s="525" t="s">
        <v>164</v>
      </c>
      <c r="C28" s="526" t="s">
        <v>165</v>
      </c>
      <c r="D28" s="527" t="s">
        <v>166</v>
      </c>
      <c r="E28" s="528" t="s">
        <v>242</v>
      </c>
      <c r="F28" s="505" t="s">
        <v>243</v>
      </c>
      <c r="G28" s="511" t="s">
        <v>244</v>
      </c>
    </row>
    <row r="29" spans="1:10" s="32" customFormat="1" ht="30" customHeight="1" thickTop="1" thickBot="1" x14ac:dyDescent="0.3">
      <c r="A29" s="73" t="s">
        <v>204</v>
      </c>
      <c r="B29" s="525"/>
      <c r="C29" s="526"/>
      <c r="D29" s="527"/>
      <c r="E29" s="528"/>
      <c r="F29" s="505"/>
      <c r="G29" s="511"/>
    </row>
    <row r="30" spans="1:10" ht="15.75" customHeight="1" thickBot="1" x14ac:dyDescent="0.3">
      <c r="B30" s="74"/>
      <c r="C30" s="74"/>
      <c r="D30" s="74"/>
      <c r="E30" s="74"/>
      <c r="F30" s="75"/>
      <c r="G30" s="76"/>
    </row>
    <row r="31" spans="1:10" ht="32.25" thickBot="1" x14ac:dyDescent="0.3">
      <c r="A31" s="77" t="s">
        <v>245</v>
      </c>
      <c r="B31" s="39" t="s">
        <v>205</v>
      </c>
      <c r="C31" s="39" t="s">
        <v>206</v>
      </c>
      <c r="D31" s="39" t="s">
        <v>207</v>
      </c>
      <c r="E31" s="40" t="s">
        <v>208</v>
      </c>
      <c r="F31" s="78" t="s">
        <v>246</v>
      </c>
      <c r="G31" s="79"/>
    </row>
    <row r="32" spans="1:10" ht="30.75" thickBot="1" x14ac:dyDescent="0.3">
      <c r="A32" s="63" t="s">
        <v>247</v>
      </c>
      <c r="B32" s="64" t="s">
        <v>248</v>
      </c>
      <c r="C32" s="65" t="s">
        <v>249</v>
      </c>
      <c r="D32" s="66" t="s">
        <v>250</v>
      </c>
      <c r="E32" s="67" t="s">
        <v>251</v>
      </c>
      <c r="F32" s="80" t="s">
        <v>252</v>
      </c>
      <c r="G32" s="47"/>
    </row>
    <row r="33" spans="1:7" ht="15.75" thickBot="1" x14ac:dyDescent="0.3">
      <c r="A33" s="70" t="s">
        <v>253</v>
      </c>
      <c r="B33" s="50" t="s">
        <v>248</v>
      </c>
      <c r="C33" s="51" t="s">
        <v>249</v>
      </c>
      <c r="D33" s="62" t="s">
        <v>250</v>
      </c>
      <c r="E33" s="53" t="s">
        <v>251</v>
      </c>
      <c r="F33" s="80" t="s">
        <v>216</v>
      </c>
      <c r="G33" s="81"/>
    </row>
    <row r="34" spans="1:7" ht="15.75" thickBot="1" x14ac:dyDescent="0.3">
      <c r="A34" s="63" t="s">
        <v>254</v>
      </c>
      <c r="B34" s="64" t="s">
        <v>248</v>
      </c>
      <c r="C34" s="65" t="s">
        <v>249</v>
      </c>
      <c r="D34" s="66" t="s">
        <v>250</v>
      </c>
      <c r="E34" s="67" t="s">
        <v>251</v>
      </c>
      <c r="F34" s="80" t="s">
        <v>216</v>
      </c>
      <c r="G34" s="81"/>
    </row>
    <row r="35" spans="1:7" ht="30.75" thickBot="1" x14ac:dyDescent="0.3">
      <c r="A35" s="70" t="s">
        <v>255</v>
      </c>
      <c r="B35" s="50" t="s">
        <v>248</v>
      </c>
      <c r="C35" s="51" t="s">
        <v>249</v>
      </c>
      <c r="D35" s="62" t="s">
        <v>250</v>
      </c>
      <c r="E35" s="53" t="s">
        <v>251</v>
      </c>
      <c r="F35" s="80" t="s">
        <v>216</v>
      </c>
      <c r="G35" s="81"/>
    </row>
    <row r="36" spans="1:7" ht="15.75" thickBot="1" x14ac:dyDescent="0.3">
      <c r="A36" s="82" t="s">
        <v>256</v>
      </c>
      <c r="B36" s="43" t="s">
        <v>248</v>
      </c>
      <c r="C36" s="44" t="s">
        <v>249</v>
      </c>
      <c r="D36" s="83" t="s">
        <v>250</v>
      </c>
      <c r="E36" s="46" t="s">
        <v>251</v>
      </c>
      <c r="F36" s="84" t="s">
        <v>216</v>
      </c>
      <c r="G36" s="47"/>
    </row>
    <row r="37" spans="1:7" ht="16.5" customHeight="1" thickTop="1" thickBot="1" x14ac:dyDescent="0.3">
      <c r="A37" s="85" t="s">
        <v>257</v>
      </c>
      <c r="B37" s="507" t="s">
        <v>164</v>
      </c>
      <c r="C37" s="524" t="s">
        <v>165</v>
      </c>
      <c r="D37" s="509" t="s">
        <v>166</v>
      </c>
      <c r="E37" s="510" t="s">
        <v>242</v>
      </c>
      <c r="F37" s="511" t="s">
        <v>258</v>
      </c>
      <c r="G37" s="86"/>
    </row>
    <row r="38" spans="1:7" ht="17.25" thickTop="1" thickBot="1" x14ac:dyDescent="0.3">
      <c r="A38" s="73" t="s">
        <v>245</v>
      </c>
      <c r="B38" s="507"/>
      <c r="C38" s="524"/>
      <c r="D38" s="509"/>
      <c r="E38" s="510"/>
      <c r="F38" s="511"/>
      <c r="G38" s="86"/>
    </row>
    <row r="39" spans="1:7" ht="15.75" thickBot="1" x14ac:dyDescent="0.3">
      <c r="F39" s="87"/>
    </row>
    <row r="40" spans="1:7" ht="32.25" thickBot="1" x14ac:dyDescent="0.3">
      <c r="A40" s="38" t="s">
        <v>259</v>
      </c>
      <c r="B40" s="39" t="s">
        <v>205</v>
      </c>
      <c r="C40" s="39" t="s">
        <v>206</v>
      </c>
      <c r="D40" s="39" t="s">
        <v>207</v>
      </c>
      <c r="E40" s="40" t="s">
        <v>208</v>
      </c>
      <c r="F40" s="78" t="s">
        <v>246</v>
      </c>
      <c r="G40" s="79"/>
    </row>
    <row r="41" spans="1:7" ht="30.75" thickBot="1" x14ac:dyDescent="0.3">
      <c r="A41" s="63" t="s">
        <v>260</v>
      </c>
      <c r="B41" s="88" t="s">
        <v>248</v>
      </c>
      <c r="C41" s="89" t="s">
        <v>249</v>
      </c>
      <c r="D41" s="90" t="s">
        <v>261</v>
      </c>
      <c r="E41" s="91" t="s">
        <v>262</v>
      </c>
      <c r="F41" s="80" t="s">
        <v>216</v>
      </c>
      <c r="G41" s="92"/>
    </row>
    <row r="42" spans="1:7" ht="16.5" thickBot="1" x14ac:dyDescent="0.3">
      <c r="A42" s="70" t="s">
        <v>263</v>
      </c>
      <c r="B42" s="93" t="s">
        <v>248</v>
      </c>
      <c r="C42" s="94" t="s">
        <v>249</v>
      </c>
      <c r="D42" s="95" t="s">
        <v>261</v>
      </c>
      <c r="E42" s="96" t="s">
        <v>262</v>
      </c>
      <c r="F42" s="84" t="s">
        <v>216</v>
      </c>
      <c r="G42" s="92"/>
    </row>
    <row r="43" spans="1:7" ht="16.5" thickBot="1" x14ac:dyDescent="0.3">
      <c r="A43" s="63" t="s">
        <v>264</v>
      </c>
      <c r="B43" s="88" t="s">
        <v>248</v>
      </c>
      <c r="C43" s="89" t="s">
        <v>249</v>
      </c>
      <c r="D43" s="90" t="s">
        <v>261</v>
      </c>
      <c r="E43" s="91" t="s">
        <v>262</v>
      </c>
      <c r="F43" s="97" t="s">
        <v>216</v>
      </c>
      <c r="G43" s="92"/>
    </row>
    <row r="44" spans="1:7" ht="30.75" thickBot="1" x14ac:dyDescent="0.3">
      <c r="A44" s="70" t="s">
        <v>265</v>
      </c>
      <c r="B44" s="93" t="s">
        <v>248</v>
      </c>
      <c r="C44" s="94" t="s">
        <v>249</v>
      </c>
      <c r="D44" s="95" t="s">
        <v>261</v>
      </c>
      <c r="E44" s="96" t="s">
        <v>262</v>
      </c>
      <c r="F44" s="80" t="s">
        <v>252</v>
      </c>
      <c r="G44" s="92"/>
    </row>
    <row r="45" spans="1:7" ht="16.5" thickBot="1" x14ac:dyDescent="0.3">
      <c r="A45" s="82" t="s">
        <v>266</v>
      </c>
      <c r="B45" s="98" t="s">
        <v>248</v>
      </c>
      <c r="C45" s="99" t="s">
        <v>249</v>
      </c>
      <c r="D45" s="100" t="s">
        <v>261</v>
      </c>
      <c r="E45" s="101" t="s">
        <v>262</v>
      </c>
      <c r="F45" s="102" t="s">
        <v>252</v>
      </c>
      <c r="G45" s="92"/>
    </row>
    <row r="46" spans="1:7" ht="16.5" customHeight="1" thickTop="1" thickBot="1" x14ac:dyDescent="0.3">
      <c r="A46" s="85" t="s">
        <v>257</v>
      </c>
      <c r="B46" s="507" t="s">
        <v>164</v>
      </c>
      <c r="C46" s="508" t="s">
        <v>165</v>
      </c>
      <c r="D46" s="509" t="s">
        <v>166</v>
      </c>
      <c r="E46" s="510" t="s">
        <v>242</v>
      </c>
      <c r="F46" s="511" t="s">
        <v>258</v>
      </c>
      <c r="G46" s="103"/>
    </row>
    <row r="47" spans="1:7" ht="17.25" thickTop="1" thickBot="1" x14ac:dyDescent="0.3">
      <c r="A47" s="73" t="s">
        <v>147</v>
      </c>
      <c r="B47" s="507"/>
      <c r="C47" s="508"/>
      <c r="D47" s="509"/>
      <c r="E47" s="510"/>
      <c r="F47" s="511"/>
      <c r="G47" s="103"/>
    </row>
    <row r="48" spans="1:7" ht="15.75" thickBot="1" x14ac:dyDescent="0.3">
      <c r="F48" s="87"/>
    </row>
    <row r="49" spans="1:7" ht="32.25" thickBot="1" x14ac:dyDescent="0.3">
      <c r="A49" s="104" t="s">
        <v>245</v>
      </c>
      <c r="B49" s="105" t="s">
        <v>205</v>
      </c>
      <c r="C49" s="105" t="s">
        <v>206</v>
      </c>
      <c r="D49" s="105" t="s">
        <v>207</v>
      </c>
      <c r="E49" s="106" t="s">
        <v>267</v>
      </c>
      <c r="F49" s="107" t="s">
        <v>258</v>
      </c>
      <c r="G49" s="79"/>
    </row>
    <row r="50" spans="1:7" ht="30.75" thickBot="1" x14ac:dyDescent="0.3">
      <c r="A50" s="108" t="s">
        <v>268</v>
      </c>
      <c r="B50" s="109" t="s">
        <v>237</v>
      </c>
      <c r="C50" s="110" t="s">
        <v>249</v>
      </c>
      <c r="D50" s="111" t="s">
        <v>250</v>
      </c>
      <c r="E50" s="112" t="s">
        <v>251</v>
      </c>
      <c r="F50" s="113" t="s">
        <v>216</v>
      </c>
      <c r="G50" s="47"/>
    </row>
    <row r="51" spans="1:7" ht="30.75" thickBot="1" x14ac:dyDescent="0.3">
      <c r="A51" s="108" t="s">
        <v>269</v>
      </c>
      <c r="B51" s="109" t="s">
        <v>237</v>
      </c>
      <c r="C51" s="110" t="s">
        <v>249</v>
      </c>
      <c r="D51" s="111" t="s">
        <v>250</v>
      </c>
      <c r="E51" s="112" t="s">
        <v>251</v>
      </c>
      <c r="F51" s="113" t="s">
        <v>216</v>
      </c>
      <c r="G51" s="47"/>
    </row>
    <row r="52" spans="1:7" ht="30.75" thickBot="1" x14ac:dyDescent="0.3">
      <c r="A52" s="108" t="s">
        <v>270</v>
      </c>
      <c r="B52" s="109" t="s">
        <v>237</v>
      </c>
      <c r="C52" s="110" t="s">
        <v>249</v>
      </c>
      <c r="D52" s="111" t="s">
        <v>250</v>
      </c>
      <c r="E52" s="112" t="s">
        <v>251</v>
      </c>
      <c r="F52" s="113" t="s">
        <v>216</v>
      </c>
      <c r="G52" s="47"/>
    </row>
    <row r="53" spans="1:7" ht="30.75" thickBot="1" x14ac:dyDescent="0.3">
      <c r="A53" s="114" t="s">
        <v>271</v>
      </c>
      <c r="B53" s="115" t="s">
        <v>237</v>
      </c>
      <c r="C53" s="116" t="s">
        <v>249</v>
      </c>
      <c r="D53" s="117" t="s">
        <v>250</v>
      </c>
      <c r="E53" s="118" t="s">
        <v>251</v>
      </c>
      <c r="F53" s="119" t="s">
        <v>216</v>
      </c>
      <c r="G53" s="47"/>
    </row>
    <row r="54" spans="1:7" ht="33" thickTop="1" thickBot="1" x14ac:dyDescent="0.3">
      <c r="A54" s="120" t="s">
        <v>272</v>
      </c>
      <c r="B54" s="121" t="s">
        <v>164</v>
      </c>
      <c r="C54" s="122" t="s">
        <v>165</v>
      </c>
      <c r="D54" s="123" t="s">
        <v>166</v>
      </c>
      <c r="E54" s="124" t="s">
        <v>167</v>
      </c>
      <c r="F54" s="125" t="s">
        <v>258</v>
      </c>
      <c r="G54" s="121"/>
    </row>
    <row r="56" spans="1:7" ht="48" thickBot="1" x14ac:dyDescent="0.3">
      <c r="A56" s="126" t="s">
        <v>273</v>
      </c>
      <c r="B56" s="127" t="s">
        <v>205</v>
      </c>
      <c r="C56" s="127" t="s">
        <v>274</v>
      </c>
      <c r="D56" s="128" t="s">
        <v>275</v>
      </c>
      <c r="E56" s="126" t="s">
        <v>246</v>
      </c>
      <c r="F56" s="128" t="s">
        <v>276</v>
      </c>
    </row>
    <row r="57" spans="1:7" ht="30.75" thickBot="1" x14ac:dyDescent="0.3">
      <c r="A57" s="129" t="s">
        <v>277</v>
      </c>
      <c r="B57" s="130" t="s">
        <v>278</v>
      </c>
      <c r="C57" s="131" t="s">
        <v>279</v>
      </c>
      <c r="D57" s="132" t="s">
        <v>280</v>
      </c>
      <c r="E57" s="133" t="s">
        <v>252</v>
      </c>
      <c r="F57" s="134" t="s">
        <v>281</v>
      </c>
    </row>
    <row r="58" spans="1:7" ht="30.75" thickBot="1" x14ac:dyDescent="0.3">
      <c r="A58" s="135" t="s">
        <v>282</v>
      </c>
      <c r="B58" s="136" t="s">
        <v>283</v>
      </c>
      <c r="C58" s="137" t="s">
        <v>284</v>
      </c>
      <c r="D58" s="138" t="s">
        <v>285</v>
      </c>
      <c r="E58" s="133" t="s">
        <v>216</v>
      </c>
      <c r="F58" s="139" t="s">
        <v>281</v>
      </c>
    </row>
    <row r="59" spans="1:7" ht="30.75" thickBot="1" x14ac:dyDescent="0.3">
      <c r="A59" s="140" t="s">
        <v>286</v>
      </c>
      <c r="B59" s="141" t="s">
        <v>283</v>
      </c>
      <c r="C59" s="142" t="s">
        <v>284</v>
      </c>
      <c r="D59" s="143" t="s">
        <v>285</v>
      </c>
      <c r="E59" s="144" t="s">
        <v>216</v>
      </c>
      <c r="F59" s="145" t="s">
        <v>281</v>
      </c>
    </row>
    <row r="60" spans="1:7" ht="33" thickTop="1" thickBot="1" x14ac:dyDescent="0.3">
      <c r="A60" s="146" t="s">
        <v>287</v>
      </c>
      <c r="B60" s="122" t="s">
        <v>164</v>
      </c>
      <c r="C60" s="123" t="s">
        <v>288</v>
      </c>
      <c r="D60" s="147" t="s">
        <v>242</v>
      </c>
      <c r="E60" s="148" t="s">
        <v>258</v>
      </c>
      <c r="F60" s="149" t="s">
        <v>289</v>
      </c>
    </row>
    <row r="62" spans="1:7" ht="48" thickBot="1" x14ac:dyDescent="0.3">
      <c r="A62" s="150" t="s">
        <v>259</v>
      </c>
      <c r="B62" s="151" t="s">
        <v>205</v>
      </c>
      <c r="C62" s="151" t="s">
        <v>206</v>
      </c>
      <c r="D62" s="151" t="s">
        <v>207</v>
      </c>
      <c r="E62" s="152" t="s">
        <v>208</v>
      </c>
      <c r="F62" s="150" t="s">
        <v>290</v>
      </c>
      <c r="G62" s="152" t="s">
        <v>276</v>
      </c>
    </row>
    <row r="63" spans="1:7" ht="30.75" thickBot="1" x14ac:dyDescent="0.3">
      <c r="A63" s="153" t="s">
        <v>291</v>
      </c>
      <c r="B63" s="154" t="s">
        <v>248</v>
      </c>
      <c r="C63" s="155" t="s">
        <v>249</v>
      </c>
      <c r="D63" s="156" t="s">
        <v>261</v>
      </c>
      <c r="E63" s="157" t="s">
        <v>262</v>
      </c>
      <c r="F63" s="158" t="s">
        <v>216</v>
      </c>
      <c r="G63" s="159" t="s">
        <v>292</v>
      </c>
    </row>
    <row r="64" spans="1:7" ht="16.5" thickBot="1" x14ac:dyDescent="0.3">
      <c r="A64" s="160" t="s">
        <v>293</v>
      </c>
      <c r="B64" s="93" t="s">
        <v>248</v>
      </c>
      <c r="C64" s="161" t="s">
        <v>249</v>
      </c>
      <c r="D64" s="162" t="s">
        <v>261</v>
      </c>
      <c r="E64" s="163" t="s">
        <v>262</v>
      </c>
      <c r="F64" s="158" t="s">
        <v>216</v>
      </c>
      <c r="G64" s="159" t="s">
        <v>292</v>
      </c>
    </row>
    <row r="65" spans="1:7" ht="30.75" thickBot="1" x14ac:dyDescent="0.3">
      <c r="A65" s="153" t="s">
        <v>294</v>
      </c>
      <c r="B65" s="154" t="s">
        <v>248</v>
      </c>
      <c r="C65" s="155" t="s">
        <v>249</v>
      </c>
      <c r="D65" s="156" t="s">
        <v>261</v>
      </c>
      <c r="E65" s="157" t="s">
        <v>262</v>
      </c>
      <c r="F65" s="158" t="s">
        <v>295</v>
      </c>
      <c r="G65" s="159" t="s">
        <v>296</v>
      </c>
    </row>
    <row r="66" spans="1:7" ht="30.75" thickBot="1" x14ac:dyDescent="0.3">
      <c r="A66" s="160" t="s">
        <v>297</v>
      </c>
      <c r="B66" s="93" t="s">
        <v>248</v>
      </c>
      <c r="C66" s="161" t="s">
        <v>249</v>
      </c>
      <c r="D66" s="162" t="s">
        <v>261</v>
      </c>
      <c r="E66" s="163" t="s">
        <v>262</v>
      </c>
      <c r="F66" s="158" t="s">
        <v>216</v>
      </c>
      <c r="G66" s="159" t="s">
        <v>292</v>
      </c>
    </row>
    <row r="67" spans="1:7" ht="30.75" thickBot="1" x14ac:dyDescent="0.3">
      <c r="A67" s="153" t="s">
        <v>298</v>
      </c>
      <c r="B67" s="154" t="s">
        <v>248</v>
      </c>
      <c r="C67" s="155" t="s">
        <v>249</v>
      </c>
      <c r="D67" s="156" t="s">
        <v>261</v>
      </c>
      <c r="E67" s="157" t="s">
        <v>262</v>
      </c>
      <c r="F67" s="158" t="s">
        <v>216</v>
      </c>
      <c r="G67" s="159" t="s">
        <v>292</v>
      </c>
    </row>
    <row r="68" spans="1:7" ht="30.75" thickBot="1" x14ac:dyDescent="0.3">
      <c r="A68" s="160" t="s">
        <v>299</v>
      </c>
      <c r="B68" s="93" t="s">
        <v>248</v>
      </c>
      <c r="C68" s="161" t="s">
        <v>249</v>
      </c>
      <c r="D68" s="162" t="s">
        <v>261</v>
      </c>
      <c r="E68" s="163" t="s">
        <v>262</v>
      </c>
      <c r="F68" s="158" t="s">
        <v>216</v>
      </c>
      <c r="G68" s="159" t="s">
        <v>292</v>
      </c>
    </row>
    <row r="69" spans="1:7" ht="16.5" thickBot="1" x14ac:dyDescent="0.3">
      <c r="A69" s="164" t="s">
        <v>300</v>
      </c>
      <c r="B69" s="165" t="s">
        <v>248</v>
      </c>
      <c r="C69" s="166" t="s">
        <v>249</v>
      </c>
      <c r="D69" s="167" t="s">
        <v>261</v>
      </c>
      <c r="E69" s="168" t="s">
        <v>262</v>
      </c>
      <c r="F69" s="169" t="s">
        <v>216</v>
      </c>
      <c r="G69" s="170" t="s">
        <v>292</v>
      </c>
    </row>
    <row r="70" spans="1:7" ht="33" thickTop="1" thickBot="1" x14ac:dyDescent="0.3">
      <c r="A70" s="171" t="s">
        <v>301</v>
      </c>
      <c r="B70" s="172" t="s">
        <v>164</v>
      </c>
      <c r="C70" s="173" t="s">
        <v>165</v>
      </c>
      <c r="D70" s="174" t="s">
        <v>166</v>
      </c>
      <c r="E70" s="175" t="s">
        <v>242</v>
      </c>
      <c r="F70" s="176" t="s">
        <v>243</v>
      </c>
      <c r="G70" s="177" t="s">
        <v>289</v>
      </c>
    </row>
    <row r="71" spans="1:7" ht="15.75" thickBot="1" x14ac:dyDescent="0.3">
      <c r="B71" s="178"/>
      <c r="C71" s="178"/>
      <c r="D71" s="178"/>
      <c r="E71" s="178"/>
    </row>
    <row r="72" spans="1:7" ht="48" thickBot="1" x14ac:dyDescent="0.3">
      <c r="A72" s="150" t="s">
        <v>259</v>
      </c>
      <c r="B72" s="151" t="s">
        <v>205</v>
      </c>
      <c r="C72" s="151" t="s">
        <v>206</v>
      </c>
      <c r="D72" s="151" t="s">
        <v>207</v>
      </c>
      <c r="E72" s="152" t="s">
        <v>208</v>
      </c>
      <c r="F72" s="150" t="s">
        <v>290</v>
      </c>
      <c r="G72" s="152" t="s">
        <v>302</v>
      </c>
    </row>
    <row r="73" spans="1:7" ht="16.5" thickBot="1" x14ac:dyDescent="0.3">
      <c r="A73" s="153" t="s">
        <v>303</v>
      </c>
      <c r="B73" s="154" t="s">
        <v>248</v>
      </c>
      <c r="C73" s="155" t="s">
        <v>249</v>
      </c>
      <c r="D73" s="156" t="s">
        <v>261</v>
      </c>
      <c r="E73" s="157" t="s">
        <v>262</v>
      </c>
      <c r="F73" s="158" t="s">
        <v>216</v>
      </c>
      <c r="G73" s="159" t="s">
        <v>281</v>
      </c>
    </row>
    <row r="74" spans="1:7" ht="16.5" thickBot="1" x14ac:dyDescent="0.3">
      <c r="A74" s="160" t="s">
        <v>304</v>
      </c>
      <c r="B74" s="93" t="s">
        <v>248</v>
      </c>
      <c r="C74" s="161" t="s">
        <v>249</v>
      </c>
      <c r="D74" s="162" t="s">
        <v>261</v>
      </c>
      <c r="E74" s="163" t="s">
        <v>262</v>
      </c>
      <c r="F74" s="158" t="s">
        <v>216</v>
      </c>
      <c r="G74" s="179" t="s">
        <v>281</v>
      </c>
    </row>
    <row r="75" spans="1:7" ht="16.5" thickBot="1" x14ac:dyDescent="0.3">
      <c r="A75" s="153" t="s">
        <v>305</v>
      </c>
      <c r="B75" s="154" t="s">
        <v>248</v>
      </c>
      <c r="C75" s="155" t="s">
        <v>249</v>
      </c>
      <c r="D75" s="156" t="s">
        <v>261</v>
      </c>
      <c r="E75" s="157" t="s">
        <v>262</v>
      </c>
      <c r="F75" s="158" t="s">
        <v>216</v>
      </c>
      <c r="G75" s="159" t="s">
        <v>281</v>
      </c>
    </row>
    <row r="76" spans="1:7" ht="30.75" thickBot="1" x14ac:dyDescent="0.3">
      <c r="A76" s="160" t="s">
        <v>306</v>
      </c>
      <c r="B76" s="93" t="s">
        <v>248</v>
      </c>
      <c r="C76" s="161" t="s">
        <v>249</v>
      </c>
      <c r="D76" s="162" t="s">
        <v>261</v>
      </c>
      <c r="E76" s="163" t="s">
        <v>262</v>
      </c>
      <c r="F76" s="158" t="s">
        <v>216</v>
      </c>
      <c r="G76" s="179" t="s">
        <v>281</v>
      </c>
    </row>
    <row r="77" spans="1:7" ht="16.5" thickBot="1" x14ac:dyDescent="0.3">
      <c r="A77" s="180" t="s">
        <v>307</v>
      </c>
      <c r="B77" s="165" t="s">
        <v>248</v>
      </c>
      <c r="C77" s="166" t="s">
        <v>249</v>
      </c>
      <c r="D77" s="167" t="s">
        <v>261</v>
      </c>
      <c r="E77" s="181" t="s">
        <v>262</v>
      </c>
      <c r="F77" s="169" t="s">
        <v>216</v>
      </c>
      <c r="G77" s="170" t="s">
        <v>281</v>
      </c>
    </row>
    <row r="78" spans="1:7" ht="33" thickTop="1" thickBot="1" x14ac:dyDescent="0.3">
      <c r="A78" s="171" t="s">
        <v>308</v>
      </c>
      <c r="B78" s="172" t="s">
        <v>164</v>
      </c>
      <c r="C78" s="182" t="s">
        <v>165</v>
      </c>
      <c r="D78" s="183" t="s">
        <v>166</v>
      </c>
      <c r="E78" s="184" t="s">
        <v>242</v>
      </c>
      <c r="F78" s="176" t="s">
        <v>258</v>
      </c>
      <c r="G78" s="177" t="s">
        <v>309</v>
      </c>
    </row>
    <row r="79" spans="1:7" ht="15.75" thickBot="1" x14ac:dyDescent="0.3">
      <c r="B79" s="178"/>
    </row>
    <row r="80" spans="1:7" ht="57" customHeight="1" thickBot="1" x14ac:dyDescent="0.3">
      <c r="A80" s="150" t="s">
        <v>259</v>
      </c>
      <c r="B80" s="151" t="s">
        <v>205</v>
      </c>
      <c r="C80" s="151" t="s">
        <v>274</v>
      </c>
      <c r="D80" s="152" t="s">
        <v>275</v>
      </c>
      <c r="E80" s="150" t="s">
        <v>290</v>
      </c>
      <c r="F80" s="152" t="s">
        <v>302</v>
      </c>
      <c r="G80" s="185"/>
    </row>
    <row r="81" spans="1:7" ht="60.75" thickBot="1" x14ac:dyDescent="0.3">
      <c r="A81" s="160" t="s">
        <v>310</v>
      </c>
      <c r="B81" s="50" t="s">
        <v>311</v>
      </c>
      <c r="C81" s="186" t="s">
        <v>312</v>
      </c>
      <c r="D81" s="187" t="s">
        <v>313</v>
      </c>
      <c r="E81" s="158" t="s">
        <v>216</v>
      </c>
      <c r="F81" s="188" t="s">
        <v>281</v>
      </c>
      <c r="G81" s="185"/>
    </row>
    <row r="82" spans="1:7" ht="30.75" thickBot="1" x14ac:dyDescent="0.3">
      <c r="A82" s="153" t="s">
        <v>314</v>
      </c>
      <c r="B82" s="158" t="s">
        <v>315</v>
      </c>
      <c r="C82" s="189" t="s">
        <v>316</v>
      </c>
      <c r="D82" s="190" t="s">
        <v>317</v>
      </c>
      <c r="E82" s="158" t="s">
        <v>216</v>
      </c>
      <c r="F82" s="191" t="s">
        <v>281</v>
      </c>
      <c r="G82" s="185"/>
    </row>
    <row r="83" spans="1:7" ht="30.75" thickBot="1" x14ac:dyDescent="0.3">
      <c r="A83" s="160" t="s">
        <v>318</v>
      </c>
      <c r="B83" s="50" t="s">
        <v>319</v>
      </c>
      <c r="C83" s="186" t="s">
        <v>320</v>
      </c>
      <c r="D83" s="187" t="s">
        <v>321</v>
      </c>
      <c r="E83" s="158" t="s">
        <v>216</v>
      </c>
      <c r="F83" s="188" t="s">
        <v>281</v>
      </c>
      <c r="G83" s="185"/>
    </row>
    <row r="84" spans="1:7" ht="15.75" thickBot="1" x14ac:dyDescent="0.3">
      <c r="A84" s="153" t="s">
        <v>322</v>
      </c>
      <c r="B84" s="158" t="s">
        <v>248</v>
      </c>
      <c r="C84" s="189" t="s">
        <v>233</v>
      </c>
      <c r="D84" s="190" t="s">
        <v>234</v>
      </c>
      <c r="E84" s="158" t="s">
        <v>235</v>
      </c>
      <c r="F84" s="192" t="s">
        <v>281</v>
      </c>
      <c r="G84" s="185"/>
    </row>
    <row r="85" spans="1:7" ht="30.75" thickBot="1" x14ac:dyDescent="0.3">
      <c r="A85" s="160" t="s">
        <v>323</v>
      </c>
      <c r="B85" s="50" t="s">
        <v>324</v>
      </c>
      <c r="C85" s="186" t="s">
        <v>325</v>
      </c>
      <c r="D85" s="187" t="s">
        <v>248</v>
      </c>
      <c r="E85" s="158" t="s">
        <v>252</v>
      </c>
      <c r="F85" s="188" t="s">
        <v>281</v>
      </c>
      <c r="G85" s="185"/>
    </row>
    <row r="86" spans="1:7" ht="30.75" thickBot="1" x14ac:dyDescent="0.3">
      <c r="A86" s="153" t="s">
        <v>326</v>
      </c>
      <c r="B86" s="158" t="s">
        <v>248</v>
      </c>
      <c r="C86" s="189" t="s">
        <v>327</v>
      </c>
      <c r="D86" s="190" t="s">
        <v>324</v>
      </c>
      <c r="E86" s="158" t="s">
        <v>295</v>
      </c>
      <c r="F86" s="191" t="s">
        <v>281</v>
      </c>
      <c r="G86" s="185"/>
    </row>
    <row r="87" spans="1:7" ht="30.75" thickBot="1" x14ac:dyDescent="0.3">
      <c r="A87" s="160" t="s">
        <v>328</v>
      </c>
      <c r="B87" s="50" t="s">
        <v>248</v>
      </c>
      <c r="C87" s="186" t="s">
        <v>214</v>
      </c>
      <c r="D87" s="190" t="s">
        <v>215</v>
      </c>
      <c r="E87" s="158" t="s">
        <v>216</v>
      </c>
      <c r="F87" s="188" t="s">
        <v>281</v>
      </c>
      <c r="G87" s="185"/>
    </row>
    <row r="88" spans="1:7" ht="30.75" thickBot="1" x14ac:dyDescent="0.3">
      <c r="A88" s="153" t="s">
        <v>329</v>
      </c>
      <c r="B88" s="158" t="s">
        <v>248</v>
      </c>
      <c r="C88" s="189" t="s">
        <v>214</v>
      </c>
      <c r="D88" s="190" t="s">
        <v>215</v>
      </c>
      <c r="E88" s="158" t="s">
        <v>216</v>
      </c>
      <c r="F88" s="191" t="s">
        <v>281</v>
      </c>
      <c r="G88" s="185"/>
    </row>
    <row r="89" spans="1:7" ht="30.75" thickBot="1" x14ac:dyDescent="0.3">
      <c r="A89" s="160" t="s">
        <v>330</v>
      </c>
      <c r="B89" s="50" t="s">
        <v>331</v>
      </c>
      <c r="C89" s="186" t="s">
        <v>332</v>
      </c>
      <c r="D89" s="193" t="s">
        <v>333</v>
      </c>
      <c r="E89" s="169" t="s">
        <v>252</v>
      </c>
      <c r="F89" s="194" t="s">
        <v>217</v>
      </c>
      <c r="G89" s="185"/>
    </row>
    <row r="90" spans="1:7" ht="46.5" customHeight="1" thickTop="1" thickBot="1" x14ac:dyDescent="0.3">
      <c r="A90" s="195" t="s">
        <v>334</v>
      </c>
      <c r="B90" s="196" t="s">
        <v>164</v>
      </c>
      <c r="C90" s="197" t="s">
        <v>166</v>
      </c>
      <c r="D90" s="198" t="s">
        <v>167</v>
      </c>
      <c r="E90" s="176" t="s">
        <v>258</v>
      </c>
      <c r="F90" s="177" t="s">
        <v>244</v>
      </c>
      <c r="G90" s="199"/>
    </row>
    <row r="91" spans="1:7" ht="15.75" thickBot="1" x14ac:dyDescent="0.3">
      <c r="A91" s="178"/>
      <c r="C91" s="178"/>
      <c r="D91" s="178"/>
    </row>
    <row r="92" spans="1:7" ht="48" thickBot="1" x14ac:dyDescent="0.3">
      <c r="A92" s="150" t="s">
        <v>273</v>
      </c>
      <c r="B92" s="151" t="s">
        <v>205</v>
      </c>
      <c r="C92" s="151" t="s">
        <v>274</v>
      </c>
      <c r="D92" s="152" t="s">
        <v>275</v>
      </c>
      <c r="E92" s="150" t="s">
        <v>290</v>
      </c>
      <c r="F92" s="152" t="s">
        <v>302</v>
      </c>
    </row>
    <row r="93" spans="1:7" ht="30.75" thickBot="1" x14ac:dyDescent="0.3">
      <c r="A93" s="153" t="s">
        <v>124</v>
      </c>
      <c r="B93" s="200" t="s">
        <v>248</v>
      </c>
      <c r="C93" s="189" t="s">
        <v>335</v>
      </c>
      <c r="D93" s="190" t="s">
        <v>336</v>
      </c>
      <c r="E93" s="158" t="s">
        <v>235</v>
      </c>
      <c r="F93" s="188" t="s">
        <v>337</v>
      </c>
    </row>
    <row r="94" spans="1:7" ht="30.75" thickBot="1" x14ac:dyDescent="0.3">
      <c r="A94" s="160" t="s">
        <v>126</v>
      </c>
      <c r="B94" s="201" t="s">
        <v>338</v>
      </c>
      <c r="C94" s="186" t="s">
        <v>339</v>
      </c>
      <c r="D94" s="187" t="s">
        <v>340</v>
      </c>
      <c r="E94" s="169" t="s">
        <v>252</v>
      </c>
      <c r="F94" s="202" t="s">
        <v>337</v>
      </c>
    </row>
    <row r="95" spans="1:7" ht="48" customHeight="1" thickTop="1" thickBot="1" x14ac:dyDescent="0.3">
      <c r="A95" s="203" t="s">
        <v>341</v>
      </c>
      <c r="B95" s="204" t="s">
        <v>164</v>
      </c>
      <c r="C95" s="205" t="s">
        <v>288</v>
      </c>
      <c r="D95" s="198" t="s">
        <v>167</v>
      </c>
      <c r="E95" s="176" t="s">
        <v>258</v>
      </c>
      <c r="F95" s="177" t="s">
        <v>342</v>
      </c>
    </row>
    <row r="96" spans="1:7" ht="15.75" thickBot="1" x14ac:dyDescent="0.3">
      <c r="D96" s="178"/>
    </row>
    <row r="97" spans="1:7" ht="48" customHeight="1" thickBot="1" x14ac:dyDescent="0.3">
      <c r="A97" s="512" t="s">
        <v>154</v>
      </c>
      <c r="B97" s="512"/>
      <c r="C97" s="150" t="s">
        <v>205</v>
      </c>
      <c r="D97" s="151" t="s">
        <v>274</v>
      </c>
      <c r="E97" s="151" t="s">
        <v>275</v>
      </c>
      <c r="F97" s="151" t="s">
        <v>290</v>
      </c>
      <c r="G97" s="152" t="s">
        <v>302</v>
      </c>
    </row>
    <row r="98" spans="1:7" ht="15.75" customHeight="1" thickBot="1" x14ac:dyDescent="0.3">
      <c r="A98" s="153" t="s">
        <v>343</v>
      </c>
      <c r="B98" s="206"/>
      <c r="C98" s="506" t="s">
        <v>344</v>
      </c>
      <c r="D98" s="506"/>
      <c r="E98" s="506"/>
      <c r="F98" s="506"/>
      <c r="G98" s="506"/>
    </row>
    <row r="99" spans="1:7" ht="15.75" thickBot="1" x14ac:dyDescent="0.3">
      <c r="A99" s="153" t="s">
        <v>345</v>
      </c>
      <c r="B99" s="206"/>
      <c r="C99" s="207" t="s">
        <v>346</v>
      </c>
      <c r="D99" s="186" t="s">
        <v>347</v>
      </c>
      <c r="E99" s="208" t="s">
        <v>348</v>
      </c>
      <c r="F99" s="50" t="s">
        <v>252</v>
      </c>
      <c r="G99" s="191" t="s">
        <v>281</v>
      </c>
    </row>
    <row r="100" spans="1:7" ht="45" x14ac:dyDescent="0.25">
      <c r="A100" s="164" t="s">
        <v>349</v>
      </c>
      <c r="B100" s="209"/>
      <c r="C100" s="210" t="s">
        <v>248</v>
      </c>
      <c r="D100" s="211" t="s">
        <v>350</v>
      </c>
      <c r="E100" s="212" t="s">
        <v>351</v>
      </c>
      <c r="F100" s="213" t="s">
        <v>216</v>
      </c>
      <c r="G100" s="214" t="s">
        <v>281</v>
      </c>
    </row>
    <row r="101" spans="1:7" ht="30.75" thickBot="1" x14ac:dyDescent="0.3">
      <c r="A101" s="215" t="s">
        <v>352</v>
      </c>
      <c r="B101" s="216"/>
      <c r="C101" s="217" t="s">
        <v>248</v>
      </c>
      <c r="D101" s="218" t="s">
        <v>350</v>
      </c>
      <c r="E101" s="219" t="s">
        <v>351</v>
      </c>
      <c r="F101" s="220" t="s">
        <v>216</v>
      </c>
      <c r="G101" s="221" t="s">
        <v>281</v>
      </c>
    </row>
    <row r="102" spans="1:7" ht="45.75" thickBot="1" x14ac:dyDescent="0.3">
      <c r="A102" s="164" t="s">
        <v>353</v>
      </c>
      <c r="B102" s="209"/>
      <c r="C102" s="210" t="s">
        <v>248</v>
      </c>
      <c r="D102" s="222" t="s">
        <v>354</v>
      </c>
      <c r="E102" s="223" t="s">
        <v>355</v>
      </c>
      <c r="F102" s="213" t="s">
        <v>216</v>
      </c>
      <c r="G102" s="214" t="s">
        <v>281</v>
      </c>
    </row>
    <row r="103" spans="1:7" ht="30.75" thickBot="1" x14ac:dyDescent="0.3">
      <c r="A103" s="164" t="s">
        <v>356</v>
      </c>
      <c r="B103" s="209"/>
      <c r="C103" s="224" t="s">
        <v>248</v>
      </c>
      <c r="D103" s="225" t="s">
        <v>357</v>
      </c>
      <c r="E103" s="208" t="s">
        <v>358</v>
      </c>
      <c r="F103" s="226" t="s">
        <v>235</v>
      </c>
      <c r="G103" s="214" t="s">
        <v>359</v>
      </c>
    </row>
    <row r="104" spans="1:7" ht="30.75" thickBot="1" x14ac:dyDescent="0.3">
      <c r="A104" s="153" t="s">
        <v>360</v>
      </c>
      <c r="B104" s="206"/>
      <c r="C104" s="210" t="s">
        <v>248</v>
      </c>
      <c r="D104" s="222" t="s">
        <v>361</v>
      </c>
      <c r="E104" s="212" t="s">
        <v>362</v>
      </c>
      <c r="F104" s="213" t="s">
        <v>235</v>
      </c>
      <c r="G104" s="214" t="s">
        <v>359</v>
      </c>
    </row>
    <row r="105" spans="1:7" ht="30.75" thickBot="1" x14ac:dyDescent="0.3">
      <c r="A105" s="180" t="s">
        <v>363</v>
      </c>
      <c r="B105" s="209"/>
      <c r="C105" s="227" t="s">
        <v>248</v>
      </c>
      <c r="D105" s="222" t="s">
        <v>361</v>
      </c>
      <c r="E105" s="212" t="s">
        <v>362</v>
      </c>
      <c r="F105" s="169" t="s">
        <v>235</v>
      </c>
      <c r="G105" s="214" t="s">
        <v>359</v>
      </c>
    </row>
    <row r="106" spans="1:7" ht="48.75" thickTop="1" thickBot="1" x14ac:dyDescent="0.3">
      <c r="A106" s="228" t="s">
        <v>364</v>
      </c>
      <c r="B106" s="229"/>
      <c r="C106" s="204" t="s">
        <v>164</v>
      </c>
      <c r="D106" s="197" t="s">
        <v>288</v>
      </c>
      <c r="E106" s="198" t="s">
        <v>167</v>
      </c>
      <c r="F106" s="176" t="s">
        <v>258</v>
      </c>
      <c r="G106" s="177" t="s">
        <v>342</v>
      </c>
    </row>
    <row r="107" spans="1:7" ht="15.75" thickBot="1" x14ac:dyDescent="0.3">
      <c r="B107" s="230"/>
      <c r="C107" s="230"/>
      <c r="D107" s="230"/>
      <c r="E107" s="230"/>
      <c r="G107" s="231"/>
    </row>
    <row r="108" spans="1:7" ht="19.5" thickBot="1" x14ac:dyDescent="0.3">
      <c r="A108" s="232" t="s">
        <v>259</v>
      </c>
      <c r="B108" s="233" t="s">
        <v>164</v>
      </c>
      <c r="C108" s="233" t="s">
        <v>165</v>
      </c>
      <c r="D108" s="233" t="s">
        <v>166</v>
      </c>
      <c r="E108" s="234" t="s">
        <v>242</v>
      </c>
      <c r="F108" s="235"/>
      <c r="G108" s="235"/>
    </row>
    <row r="109" spans="1:7" ht="16.5" thickBot="1" x14ac:dyDescent="0.3">
      <c r="A109" s="236" t="s">
        <v>145</v>
      </c>
      <c r="B109" s="237" t="s">
        <v>237</v>
      </c>
      <c r="C109" s="238" t="s">
        <v>350</v>
      </c>
      <c r="D109" s="239" t="s">
        <v>365</v>
      </c>
      <c r="E109" s="240" t="s">
        <v>366</v>
      </c>
      <c r="F109" s="92"/>
      <c r="G109" s="92"/>
    </row>
    <row r="110" spans="1:7" ht="16.5" thickBot="1" x14ac:dyDescent="0.3">
      <c r="A110" s="236" t="s">
        <v>146</v>
      </c>
      <c r="B110" s="237" t="s">
        <v>237</v>
      </c>
      <c r="C110" s="238" t="s">
        <v>350</v>
      </c>
      <c r="D110" s="239" t="s">
        <v>365</v>
      </c>
      <c r="E110" s="240" t="s">
        <v>366</v>
      </c>
      <c r="F110" s="92"/>
      <c r="G110" s="92"/>
    </row>
    <row r="111" spans="1:7" ht="16.5" thickBot="1" x14ac:dyDescent="0.3">
      <c r="A111" s="236" t="s">
        <v>147</v>
      </c>
      <c r="B111" s="237" t="s">
        <v>237</v>
      </c>
      <c r="C111" s="238" t="s">
        <v>350</v>
      </c>
      <c r="D111" s="239" t="s">
        <v>365</v>
      </c>
      <c r="E111" s="240" t="s">
        <v>366</v>
      </c>
      <c r="F111" s="92"/>
      <c r="G111" s="92"/>
    </row>
    <row r="112" spans="1:7" ht="16.5" thickBot="1" x14ac:dyDescent="0.3">
      <c r="A112" s="236" t="s">
        <v>148</v>
      </c>
      <c r="B112" s="237" t="s">
        <v>237</v>
      </c>
      <c r="C112" s="238" t="s">
        <v>350</v>
      </c>
      <c r="D112" s="239" t="s">
        <v>365</v>
      </c>
      <c r="E112" s="240" t="s">
        <v>366</v>
      </c>
      <c r="F112" s="92"/>
      <c r="G112" s="92"/>
    </row>
    <row r="113" spans="1:7" ht="16.5" thickBot="1" x14ac:dyDescent="0.3">
      <c r="A113" s="236" t="s">
        <v>149</v>
      </c>
      <c r="B113" s="237" t="s">
        <v>237</v>
      </c>
      <c r="C113" s="238" t="s">
        <v>350</v>
      </c>
      <c r="D113" s="239" t="s">
        <v>365</v>
      </c>
      <c r="E113" s="240" t="s">
        <v>366</v>
      </c>
      <c r="F113" s="92"/>
      <c r="G113" s="92"/>
    </row>
    <row r="114" spans="1:7" ht="16.5" thickBot="1" x14ac:dyDescent="0.3">
      <c r="A114" s="236" t="s">
        <v>150</v>
      </c>
      <c r="B114" s="237" t="s">
        <v>237</v>
      </c>
      <c r="C114" s="238" t="s">
        <v>350</v>
      </c>
      <c r="D114" s="239" t="s">
        <v>365</v>
      </c>
      <c r="E114" s="240" t="s">
        <v>366</v>
      </c>
      <c r="F114" s="92"/>
      <c r="G114" s="92"/>
    </row>
    <row r="115" spans="1:7" ht="16.5" thickBot="1" x14ac:dyDescent="0.3">
      <c r="A115" s="236" t="s">
        <v>151</v>
      </c>
      <c r="B115" s="237" t="s">
        <v>237</v>
      </c>
      <c r="C115" s="238" t="s">
        <v>350</v>
      </c>
      <c r="D115" s="239" t="s">
        <v>365</v>
      </c>
      <c r="E115" s="240" t="s">
        <v>366</v>
      </c>
      <c r="F115" s="92"/>
      <c r="G115" s="92"/>
    </row>
    <row r="116" spans="1:7" ht="16.5" thickBot="1" x14ac:dyDescent="0.3">
      <c r="A116" s="236" t="s">
        <v>152</v>
      </c>
      <c r="B116" s="237" t="s">
        <v>237</v>
      </c>
      <c r="C116" s="238" t="s">
        <v>350</v>
      </c>
      <c r="D116" s="239" t="s">
        <v>365</v>
      </c>
      <c r="E116" s="240" t="s">
        <v>366</v>
      </c>
      <c r="F116" s="92"/>
      <c r="G116" s="92"/>
    </row>
    <row r="117" spans="1:7" ht="16.5" thickBot="1" x14ac:dyDescent="0.3">
      <c r="A117" s="236" t="s">
        <v>153</v>
      </c>
      <c r="B117" s="237" t="s">
        <v>237</v>
      </c>
      <c r="C117" s="238" t="s">
        <v>350</v>
      </c>
      <c r="D117" s="239" t="s">
        <v>365</v>
      </c>
      <c r="E117" s="240" t="s">
        <v>366</v>
      </c>
      <c r="F117" s="92"/>
      <c r="G117" s="92"/>
    </row>
    <row r="118" spans="1:7" ht="16.5" thickBot="1" x14ac:dyDescent="0.3">
      <c r="A118" s="236" t="s">
        <v>154</v>
      </c>
      <c r="B118" s="237" t="s">
        <v>237</v>
      </c>
      <c r="C118" s="238" t="s">
        <v>350</v>
      </c>
      <c r="D118" s="239" t="s">
        <v>365</v>
      </c>
      <c r="E118" s="240" t="s">
        <v>366</v>
      </c>
      <c r="F118" s="92"/>
      <c r="G118" s="92"/>
    </row>
    <row r="119" spans="1:7" ht="38.25" thickBot="1" x14ac:dyDescent="0.3">
      <c r="A119" s="241" t="s">
        <v>199</v>
      </c>
      <c r="B119" s="242" t="s">
        <v>164</v>
      </c>
      <c r="C119" s="243" t="s">
        <v>165</v>
      </c>
      <c r="D119" s="244" t="s">
        <v>166</v>
      </c>
      <c r="E119" s="245" t="s">
        <v>242</v>
      </c>
      <c r="F119" s="246"/>
      <c r="G119" s="246"/>
    </row>
    <row r="121" spans="1:7" ht="16.5" thickBot="1" x14ac:dyDescent="0.3">
      <c r="A121" s="247" t="s">
        <v>9</v>
      </c>
    </row>
    <row r="122" spans="1:7" ht="16.5" thickBot="1" x14ac:dyDescent="0.3">
      <c r="A122" s="247" t="s">
        <v>367</v>
      </c>
    </row>
    <row r="123" spans="1:7" ht="15.75" thickBot="1" x14ac:dyDescent="0.3">
      <c r="A123" s="248" t="s">
        <v>368</v>
      </c>
    </row>
    <row r="124" spans="1:7" ht="15.75" thickBot="1" x14ac:dyDescent="0.3">
      <c r="A124" s="248" t="s">
        <v>369</v>
      </c>
    </row>
    <row r="125" spans="1:7" ht="15.75" thickBot="1" x14ac:dyDescent="0.3">
      <c r="A125" s="248" t="s">
        <v>370</v>
      </c>
    </row>
    <row r="126" spans="1:7" ht="15.75" thickBot="1" x14ac:dyDescent="0.3">
      <c r="A126" s="248" t="s">
        <v>8</v>
      </c>
    </row>
    <row r="127" spans="1:7" ht="15.75" thickBot="1" x14ac:dyDescent="0.3">
      <c r="A127" s="248" t="s">
        <v>371</v>
      </c>
    </row>
    <row r="129" spans="1:1" ht="15.75" thickBot="1" x14ac:dyDescent="0.3">
      <c r="A129" s="248" t="s">
        <v>14</v>
      </c>
    </row>
    <row r="130" spans="1:1" ht="15.75" thickBot="1" x14ac:dyDescent="0.3">
      <c r="A130" s="248" t="s">
        <v>372</v>
      </c>
    </row>
    <row r="131" spans="1:1" ht="15.75" thickBot="1" x14ac:dyDescent="0.3">
      <c r="A131" s="248" t="s">
        <v>373</v>
      </c>
    </row>
    <row r="132" spans="1:1" ht="15.75" thickBot="1" x14ac:dyDescent="0.3">
      <c r="A132" s="248" t="s">
        <v>374</v>
      </c>
    </row>
    <row r="133" spans="1:1" ht="15.75" thickBot="1" x14ac:dyDescent="0.3">
      <c r="A133" s="248" t="s">
        <v>375</v>
      </c>
    </row>
    <row r="134" spans="1:1" ht="15.75" thickBot="1" x14ac:dyDescent="0.3">
      <c r="A134" s="248" t="s">
        <v>376</v>
      </c>
    </row>
    <row r="136" spans="1:1" ht="15.75" thickBot="1" x14ac:dyDescent="0.3">
      <c r="A136" s="249" t="s">
        <v>6</v>
      </c>
    </row>
    <row r="137" spans="1:1" ht="15.75" thickBot="1" x14ac:dyDescent="0.3">
      <c r="A137" s="249" t="s">
        <v>377</v>
      </c>
    </row>
    <row r="139" spans="1:1" x14ac:dyDescent="0.25">
      <c r="A139" s="250" t="s">
        <v>378</v>
      </c>
    </row>
    <row r="140" spans="1:1" x14ac:dyDescent="0.25">
      <c r="A140" s="250" t="s">
        <v>379</v>
      </c>
    </row>
    <row r="141" spans="1:1" x14ac:dyDescent="0.25">
      <c r="A141" s="250" t="s">
        <v>380</v>
      </c>
    </row>
    <row r="142" spans="1:1" x14ac:dyDescent="0.25">
      <c r="A142" s="250" t="s">
        <v>381</v>
      </c>
    </row>
    <row r="143" spans="1:1" x14ac:dyDescent="0.25">
      <c r="A143" s="250" t="s">
        <v>435</v>
      </c>
    </row>
    <row r="144" spans="1:1" x14ac:dyDescent="0.25">
      <c r="A144" s="250" t="s">
        <v>436</v>
      </c>
    </row>
    <row r="145" spans="1:1" x14ac:dyDescent="0.25">
      <c r="A145" s="250" t="s">
        <v>437</v>
      </c>
    </row>
    <row r="146" spans="1:1" x14ac:dyDescent="0.25">
      <c r="A146" s="250" t="s">
        <v>382</v>
      </c>
    </row>
    <row r="147" spans="1:1" x14ac:dyDescent="0.25">
      <c r="A147" s="250" t="s">
        <v>383</v>
      </c>
    </row>
    <row r="148" spans="1:1" x14ac:dyDescent="0.25">
      <c r="A148" s="250" t="s">
        <v>12</v>
      </c>
    </row>
    <row r="149" spans="1:1" x14ac:dyDescent="0.25">
      <c r="A149" s="250" t="s">
        <v>11</v>
      </c>
    </row>
    <row r="150" spans="1:1" x14ac:dyDescent="0.25">
      <c r="A150" s="250" t="s">
        <v>384</v>
      </c>
    </row>
    <row r="151" spans="1:1" x14ac:dyDescent="0.25">
      <c r="A151" s="250" t="s">
        <v>385</v>
      </c>
    </row>
    <row r="152" spans="1:1" x14ac:dyDescent="0.25">
      <c r="A152" s="250" t="s">
        <v>386</v>
      </c>
    </row>
    <row r="153" spans="1:1" x14ac:dyDescent="0.25">
      <c r="A153" s="250" t="s">
        <v>387</v>
      </c>
    </row>
    <row r="155" spans="1:1" ht="30" x14ac:dyDescent="0.25">
      <c r="A155" s="446" t="s">
        <v>388</v>
      </c>
    </row>
    <row r="156" spans="1:1" x14ac:dyDescent="0.25">
      <c r="A156" s="252" t="s">
        <v>389</v>
      </c>
    </row>
    <row r="157" spans="1:1" x14ac:dyDescent="0.25">
      <c r="A157" s="252" t="s">
        <v>390</v>
      </c>
    </row>
    <row r="158" spans="1:1" ht="30" x14ac:dyDescent="0.25">
      <c r="A158" s="251" t="s">
        <v>391</v>
      </c>
    </row>
    <row r="159" spans="1:1" x14ac:dyDescent="0.25">
      <c r="A159" s="252" t="s">
        <v>392</v>
      </c>
    </row>
    <row r="160" spans="1:1" x14ac:dyDescent="0.25">
      <c r="A160" s="252" t="s">
        <v>393</v>
      </c>
    </row>
    <row r="161" spans="1:9" x14ac:dyDescent="0.25">
      <c r="A161" s="252" t="s">
        <v>394</v>
      </c>
    </row>
    <row r="162" spans="1:9" x14ac:dyDescent="0.25">
      <c r="A162" s="252" t="s">
        <v>16</v>
      </c>
    </row>
    <row r="163" spans="1:9" x14ac:dyDescent="0.25">
      <c r="A163" s="252" t="s">
        <v>395</v>
      </c>
    </row>
    <row r="164" spans="1:9" x14ac:dyDescent="0.25">
      <c r="A164" s="252" t="s">
        <v>396</v>
      </c>
    </row>
    <row r="166" spans="1:9" x14ac:dyDescent="0.25">
      <c r="A166" s="513" t="s">
        <v>401</v>
      </c>
      <c r="B166" s="513"/>
      <c r="C166" s="513"/>
      <c r="D166" s="513"/>
      <c r="E166" s="513"/>
      <c r="F166" s="513"/>
      <c r="G166" s="513"/>
      <c r="H166" s="513"/>
      <c r="I166" s="513"/>
    </row>
    <row r="167" spans="1:9" x14ac:dyDescent="0.25">
      <c r="A167" s="346"/>
      <c r="B167" s="346"/>
      <c r="C167" s="346"/>
      <c r="D167" s="346"/>
      <c r="E167" s="346"/>
      <c r="F167" s="346"/>
      <c r="G167" s="346"/>
      <c r="H167" s="346"/>
      <c r="I167" s="346"/>
    </row>
    <row r="168" spans="1:9" x14ac:dyDescent="0.25">
      <c r="A168" s="346">
        <v>0</v>
      </c>
      <c r="B168" s="346">
        <v>0</v>
      </c>
      <c r="C168" s="347" t="s">
        <v>218</v>
      </c>
      <c r="D168" s="348" t="s">
        <v>218</v>
      </c>
      <c r="E168" s="348" t="s">
        <v>218</v>
      </c>
      <c r="F168" s="349" t="s">
        <v>218</v>
      </c>
      <c r="G168" s="349" t="s">
        <v>218</v>
      </c>
      <c r="H168" s="349" t="s">
        <v>218</v>
      </c>
      <c r="I168" s="350" t="s">
        <v>218</v>
      </c>
    </row>
    <row r="169" spans="1:9" x14ac:dyDescent="0.25">
      <c r="A169" s="346">
        <v>1</v>
      </c>
      <c r="B169" s="346">
        <v>1</v>
      </c>
      <c r="C169" s="347" t="s">
        <v>220</v>
      </c>
      <c r="D169" s="348" t="s">
        <v>220</v>
      </c>
      <c r="E169" s="348" t="s">
        <v>221</v>
      </c>
      <c r="F169" s="349" t="s">
        <v>220</v>
      </c>
      <c r="G169" s="349" t="s">
        <v>166</v>
      </c>
      <c r="H169" s="349" t="s">
        <v>221</v>
      </c>
      <c r="I169" s="350" t="s">
        <v>220</v>
      </c>
    </row>
    <row r="170" spans="1:9" x14ac:dyDescent="0.25">
      <c r="A170" s="346">
        <v>2</v>
      </c>
      <c r="B170" s="346">
        <v>2</v>
      </c>
      <c r="C170" s="347" t="s">
        <v>166</v>
      </c>
      <c r="D170" s="348" t="s">
        <v>166</v>
      </c>
      <c r="E170" s="348" t="s">
        <v>167</v>
      </c>
      <c r="F170" s="349" t="s">
        <v>166</v>
      </c>
      <c r="G170" s="349" t="s">
        <v>167</v>
      </c>
      <c r="H170" s="349" t="s">
        <v>167</v>
      </c>
      <c r="I170" s="350" t="s">
        <v>166</v>
      </c>
    </row>
    <row r="171" spans="1:9" x14ac:dyDescent="0.25">
      <c r="A171" s="250" t="s">
        <v>86</v>
      </c>
      <c r="B171" s="346">
        <v>3</v>
      </c>
      <c r="C171" s="347" t="s">
        <v>167</v>
      </c>
      <c r="D171" s="348" t="s">
        <v>167</v>
      </c>
      <c r="E171" s="346"/>
      <c r="F171" s="349" t="s">
        <v>167</v>
      </c>
      <c r="G171" s="346"/>
      <c r="H171" s="346"/>
      <c r="I171" s="350" t="s">
        <v>167</v>
      </c>
    </row>
    <row r="172" spans="1:9" x14ac:dyDescent="0.25">
      <c r="A172" s="250" t="s">
        <v>26</v>
      </c>
      <c r="B172" s="250" t="s">
        <v>86</v>
      </c>
      <c r="C172" s="347"/>
      <c r="D172" s="348"/>
      <c r="E172" s="348"/>
      <c r="F172" s="349"/>
      <c r="G172" s="346"/>
      <c r="H172" s="349"/>
      <c r="I172" s="350" t="s">
        <v>225</v>
      </c>
    </row>
    <row r="173" spans="1:9" x14ac:dyDescent="0.25">
      <c r="A173" s="346"/>
      <c r="B173" s="250" t="s">
        <v>26</v>
      </c>
      <c r="C173" s="351"/>
      <c r="D173" s="346"/>
      <c r="E173" s="352"/>
      <c r="F173" s="353"/>
      <c r="G173" s="346"/>
      <c r="H173" s="353"/>
      <c r="I173" s="350"/>
    </row>
  </sheetData>
  <sheetProtection algorithmName="SHA-512" hashValue="jRL+irVhgte9u4q7zHYkArp9Qf984J2n8rpm81z73srba0MT69GRsvs7lN1L+s6wpfEy+DSNQGf/IdE9vOGurg==" saltValue="IRKJEbOTat9XFuitY+Jt4A==" spinCount="100000" sheet="1" objects="1" scenarios="1" selectLockedCells="1" selectUnlockedCells="1"/>
  <mergeCells count="24">
    <mergeCell ref="A166:I166"/>
    <mergeCell ref="C6:D6"/>
    <mergeCell ref="C9:D9"/>
    <mergeCell ref="C10:D10"/>
    <mergeCell ref="C11:D11"/>
    <mergeCell ref="G1:P12"/>
    <mergeCell ref="G28:G29"/>
    <mergeCell ref="B37:B38"/>
    <mergeCell ref="C37:C38"/>
    <mergeCell ref="D37:D38"/>
    <mergeCell ref="E37:E38"/>
    <mergeCell ref="F37:F38"/>
    <mergeCell ref="B28:B29"/>
    <mergeCell ref="C28:C29"/>
    <mergeCell ref="D28:D29"/>
    <mergeCell ref="E28:E29"/>
    <mergeCell ref="F28:F29"/>
    <mergeCell ref="C98:G98"/>
    <mergeCell ref="B46:B47"/>
    <mergeCell ref="C46:C47"/>
    <mergeCell ref="D46:D47"/>
    <mergeCell ref="E46:E47"/>
    <mergeCell ref="F46:F47"/>
    <mergeCell ref="A97:B97"/>
  </mergeCells>
  <dataValidations count="1">
    <dataValidation type="list" allowBlank="1" showInputMessage="1" showErrorMessage="1" sqref="B168:B172">
      <formula1>$B$168:$B$172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0"/>
  <sheetViews>
    <sheetView workbookViewId="0">
      <pane xSplit="2" ySplit="2" topLeftCell="C3" activePane="bottomRight" state="frozen"/>
      <selection activeCell="E23" sqref="E23"/>
      <selection pane="topRight" activeCell="E23" sqref="E23"/>
      <selection pane="bottomLeft" activeCell="E23" sqref="E23"/>
      <selection pane="bottomRight" activeCell="J4" sqref="J4"/>
    </sheetView>
  </sheetViews>
  <sheetFormatPr baseColWidth="10" defaultRowHeight="15" x14ac:dyDescent="0.25"/>
  <cols>
    <col min="1" max="1" width="11.28515625" style="31" customWidth="1"/>
    <col min="2" max="2" width="17.140625" style="33" customWidth="1"/>
    <col min="3" max="3" width="40.28515625" style="31" customWidth="1"/>
    <col min="4" max="12" width="11.42578125" style="32"/>
  </cols>
  <sheetData>
    <row r="1" spans="1:14" ht="15.75" customHeight="1" x14ac:dyDescent="0.25">
      <c r="A1" s="467"/>
      <c r="B1" s="468"/>
      <c r="C1" s="344" t="s">
        <v>1</v>
      </c>
      <c r="D1" s="469"/>
      <c r="E1" s="470"/>
      <c r="F1" s="470"/>
      <c r="G1" s="471"/>
      <c r="H1" s="1"/>
      <c r="I1" s="1"/>
      <c r="J1" s="1"/>
      <c r="K1" s="1"/>
      <c r="L1" s="2"/>
      <c r="M1" s="3"/>
      <c r="N1" s="3"/>
    </row>
    <row r="2" spans="1:14" ht="15.75" x14ac:dyDescent="0.25">
      <c r="A2" s="467"/>
      <c r="B2" s="468"/>
      <c r="C2" s="345" t="s">
        <v>2</v>
      </c>
      <c r="D2" s="469"/>
      <c r="E2" s="470"/>
      <c r="F2" s="470"/>
      <c r="G2" s="471"/>
      <c r="H2" s="1"/>
      <c r="I2" s="1"/>
      <c r="J2" s="1"/>
      <c r="K2" s="1"/>
      <c r="L2" s="2"/>
    </row>
    <row r="3" spans="1:14" ht="15.75" customHeight="1" x14ac:dyDescent="0.25">
      <c r="A3" s="467"/>
      <c r="B3" s="468"/>
      <c r="C3" s="345" t="s">
        <v>3</v>
      </c>
      <c r="D3" s="537">
        <v>24473</v>
      </c>
      <c r="E3" s="538"/>
      <c r="F3" s="538"/>
      <c r="G3" s="539"/>
      <c r="H3" s="4"/>
      <c r="I3" s="4"/>
      <c r="J3" s="4"/>
      <c r="K3" s="4"/>
      <c r="L3" s="4"/>
    </row>
    <row r="4" spans="1:14" ht="15.75" customHeight="1" thickBot="1" x14ac:dyDescent="0.3">
      <c r="A4" s="475"/>
      <c r="B4" s="476"/>
      <c r="C4" s="258" t="s">
        <v>19</v>
      </c>
      <c r="D4" s="11" t="s">
        <v>397</v>
      </c>
      <c r="E4" s="11" t="s">
        <v>398</v>
      </c>
      <c r="F4" s="11" t="s">
        <v>399</v>
      </c>
      <c r="G4" s="5"/>
      <c r="H4" s="6"/>
      <c r="I4" s="6"/>
      <c r="J4" s="6"/>
      <c r="K4" s="6"/>
      <c r="L4" s="7"/>
    </row>
    <row r="5" spans="1:14" x14ac:dyDescent="0.25">
      <c r="A5" s="534" t="s">
        <v>0</v>
      </c>
      <c r="B5" s="536"/>
      <c r="C5" s="345" t="s">
        <v>4</v>
      </c>
      <c r="D5" s="5">
        <v>54</v>
      </c>
      <c r="E5" s="5">
        <v>55</v>
      </c>
      <c r="F5" s="5">
        <v>56</v>
      </c>
      <c r="G5" s="5"/>
      <c r="H5" s="6"/>
      <c r="I5" s="6"/>
      <c r="J5" s="6"/>
      <c r="K5" s="6"/>
      <c r="L5" s="7"/>
    </row>
    <row r="6" spans="1:14" ht="15" customHeight="1" x14ac:dyDescent="0.25">
      <c r="A6" s="535"/>
      <c r="B6" s="536"/>
      <c r="C6" s="34" t="s">
        <v>5</v>
      </c>
      <c r="D6" s="540" t="s">
        <v>6</v>
      </c>
      <c r="E6" s="541" t="s">
        <v>6</v>
      </c>
      <c r="F6" s="541"/>
      <c r="G6" s="542"/>
      <c r="H6" s="8"/>
      <c r="I6" s="8"/>
      <c r="J6" s="8"/>
      <c r="K6" s="8"/>
      <c r="L6" s="8"/>
      <c r="M6" s="8"/>
    </row>
    <row r="7" spans="1:14" ht="15.75" customHeight="1" x14ac:dyDescent="0.25">
      <c r="A7" s="535"/>
      <c r="B7" s="536"/>
      <c r="C7" s="34" t="s">
        <v>7</v>
      </c>
      <c r="D7" s="5" t="s">
        <v>8</v>
      </c>
      <c r="E7" s="5" t="s">
        <v>8</v>
      </c>
      <c r="F7" s="5" t="s">
        <v>9</v>
      </c>
      <c r="G7" s="5"/>
      <c r="H7" s="6"/>
      <c r="I7" s="6"/>
      <c r="J7" s="6"/>
      <c r="K7" s="6"/>
      <c r="L7" s="7"/>
    </row>
    <row r="8" spans="1:14" ht="15.75" customHeight="1" x14ac:dyDescent="0.25">
      <c r="A8" s="535"/>
      <c r="B8" s="536"/>
      <c r="C8" s="34" t="s">
        <v>10</v>
      </c>
      <c r="D8" s="5" t="s">
        <v>11</v>
      </c>
      <c r="E8" s="5" t="s">
        <v>11</v>
      </c>
      <c r="F8" s="5" t="s">
        <v>12</v>
      </c>
      <c r="G8" s="5"/>
      <c r="H8" s="6"/>
      <c r="I8" s="6"/>
      <c r="J8" s="6"/>
      <c r="K8" s="6"/>
      <c r="L8" s="7"/>
    </row>
    <row r="9" spans="1:14" ht="15.75" customHeight="1" x14ac:dyDescent="0.25">
      <c r="A9" s="535"/>
      <c r="B9" s="536"/>
      <c r="C9" s="34" t="s">
        <v>13</v>
      </c>
      <c r="D9" s="5" t="s">
        <v>14</v>
      </c>
      <c r="E9" s="5" t="s">
        <v>14</v>
      </c>
      <c r="F9" s="5" t="s">
        <v>14</v>
      </c>
      <c r="G9" s="5"/>
      <c r="H9" s="6"/>
      <c r="I9" s="6"/>
      <c r="J9" s="6"/>
      <c r="K9" s="6"/>
      <c r="L9" s="7"/>
    </row>
    <row r="10" spans="1:14" ht="15.75" customHeight="1" x14ac:dyDescent="0.25">
      <c r="A10" s="535"/>
      <c r="B10" s="536"/>
      <c r="C10" s="34" t="s">
        <v>15</v>
      </c>
      <c r="D10" s="540" t="s">
        <v>16</v>
      </c>
      <c r="E10" s="541"/>
      <c r="F10" s="541"/>
      <c r="G10" s="542"/>
      <c r="H10" s="9"/>
      <c r="I10" s="9"/>
      <c r="J10" s="9"/>
      <c r="K10" s="9"/>
      <c r="L10" s="9"/>
    </row>
    <row r="11" spans="1:14" ht="15.75" customHeight="1" x14ac:dyDescent="0.25">
      <c r="A11" s="535"/>
      <c r="B11" s="536"/>
      <c r="C11" s="256" t="s">
        <v>17</v>
      </c>
      <c r="D11" s="5"/>
      <c r="E11" s="5"/>
      <c r="F11" s="5"/>
      <c r="G11" s="5"/>
      <c r="H11" s="6"/>
      <c r="I11" s="6"/>
      <c r="J11" s="6"/>
      <c r="K11" s="6"/>
      <c r="L11" s="7"/>
    </row>
    <row r="12" spans="1:14" ht="15.75" customHeight="1" x14ac:dyDescent="0.25">
      <c r="A12" s="535"/>
      <c r="B12" s="536"/>
      <c r="C12" s="257" t="s">
        <v>18</v>
      </c>
      <c r="D12" s="5"/>
      <c r="E12" s="5"/>
      <c r="F12" s="10"/>
      <c r="G12" s="5"/>
      <c r="H12" s="6"/>
      <c r="I12" s="6"/>
      <c r="J12" s="6"/>
      <c r="K12" s="6"/>
      <c r="L12" s="7"/>
    </row>
    <row r="13" spans="1:14" ht="15.75" thickBot="1" x14ac:dyDescent="0.3">
      <c r="A13" s="259"/>
      <c r="B13" s="260"/>
      <c r="C13" s="261" t="s">
        <v>20</v>
      </c>
      <c r="D13" s="12" t="s">
        <v>397</v>
      </c>
      <c r="E13" s="12" t="s">
        <v>398</v>
      </c>
      <c r="F13" s="12" t="s">
        <v>399</v>
      </c>
      <c r="G13" s="12" t="s">
        <v>400</v>
      </c>
      <c r="H13" s="12"/>
      <c r="I13" s="12"/>
      <c r="J13" s="12"/>
      <c r="K13" s="12"/>
      <c r="L13" s="12"/>
    </row>
    <row r="14" spans="1:14" ht="27" thickBot="1" x14ac:dyDescent="0.3">
      <c r="A14" s="543" t="s">
        <v>21</v>
      </c>
      <c r="B14" s="262" t="s">
        <v>22</v>
      </c>
      <c r="C14" s="263" t="s">
        <v>23</v>
      </c>
      <c r="D14" s="13"/>
      <c r="E14" s="13"/>
      <c r="F14" s="13"/>
      <c r="G14" s="13"/>
      <c r="H14" s="13"/>
      <c r="I14" s="13"/>
      <c r="J14" s="13"/>
      <c r="K14" s="13"/>
      <c r="L14" s="13"/>
    </row>
    <row r="15" spans="1:14" ht="45.75" thickBot="1" x14ac:dyDescent="0.3">
      <c r="A15" s="543"/>
      <c r="B15" s="264" t="s">
        <v>24</v>
      </c>
      <c r="C15" s="265" t="s">
        <v>25</v>
      </c>
      <c r="D15" s="13" t="s">
        <v>26</v>
      </c>
      <c r="E15" s="13" t="s">
        <v>26</v>
      </c>
      <c r="F15" s="13" t="s">
        <v>26</v>
      </c>
      <c r="G15" s="13"/>
      <c r="H15" s="13"/>
      <c r="I15" s="13"/>
      <c r="J15" s="13"/>
      <c r="K15" s="13"/>
      <c r="L15" s="13"/>
    </row>
    <row r="16" spans="1:14" ht="45.75" thickBot="1" x14ac:dyDescent="0.3">
      <c r="A16" s="543"/>
      <c r="B16" s="264" t="s">
        <v>24</v>
      </c>
      <c r="C16" s="265" t="s">
        <v>27</v>
      </c>
      <c r="D16" s="13" t="s">
        <v>26</v>
      </c>
      <c r="E16" s="13" t="s">
        <v>26</v>
      </c>
      <c r="F16" s="13" t="s">
        <v>26</v>
      </c>
      <c r="G16" s="13"/>
      <c r="H16" s="13"/>
      <c r="I16" s="13"/>
      <c r="J16" s="13"/>
      <c r="K16" s="13"/>
      <c r="L16" s="13"/>
    </row>
    <row r="17" spans="1:12" ht="45.75" thickBot="1" x14ac:dyDescent="0.3">
      <c r="A17" s="543"/>
      <c r="B17" s="264" t="s">
        <v>24</v>
      </c>
      <c r="C17" s="265" t="s">
        <v>28</v>
      </c>
      <c r="D17" s="13" t="s">
        <v>26</v>
      </c>
      <c r="E17" s="13" t="s">
        <v>26</v>
      </c>
      <c r="F17" s="13" t="s">
        <v>26</v>
      </c>
      <c r="G17" s="13"/>
      <c r="H17" s="13"/>
      <c r="I17" s="13"/>
      <c r="J17" s="13"/>
      <c r="K17" s="13"/>
      <c r="L17" s="13"/>
    </row>
    <row r="18" spans="1:12" ht="45.75" thickBot="1" x14ac:dyDescent="0.3">
      <c r="A18" s="543"/>
      <c r="B18" s="264" t="s">
        <v>24</v>
      </c>
      <c r="C18" s="266" t="s">
        <v>29</v>
      </c>
      <c r="D18" s="13" t="s">
        <v>26</v>
      </c>
      <c r="E18" s="13" t="s">
        <v>26</v>
      </c>
      <c r="F18" s="13" t="s">
        <v>26</v>
      </c>
      <c r="G18" s="13"/>
      <c r="H18" s="13"/>
      <c r="I18" s="13"/>
      <c r="J18" s="13"/>
      <c r="K18" s="13"/>
      <c r="L18" s="13"/>
    </row>
    <row r="19" spans="1:12" ht="45.75" thickBot="1" x14ac:dyDescent="0.3">
      <c r="A19" s="543"/>
      <c r="B19" s="264" t="s">
        <v>24</v>
      </c>
      <c r="C19" s="266" t="s">
        <v>30</v>
      </c>
      <c r="D19" s="13" t="s">
        <v>26</v>
      </c>
      <c r="E19" s="13" t="s">
        <v>26</v>
      </c>
      <c r="F19" s="13">
        <v>1</v>
      </c>
      <c r="G19" s="13"/>
      <c r="H19" s="13"/>
      <c r="I19" s="13"/>
      <c r="J19" s="13"/>
      <c r="K19" s="13"/>
      <c r="L19" s="13"/>
    </row>
    <row r="20" spans="1:12" ht="45.75" thickBot="1" x14ac:dyDescent="0.3">
      <c r="A20" s="543"/>
      <c r="B20" s="264" t="s">
        <v>24</v>
      </c>
      <c r="C20" s="266" t="s">
        <v>31</v>
      </c>
      <c r="D20" s="13" t="s">
        <v>26</v>
      </c>
      <c r="E20" s="13" t="s">
        <v>26</v>
      </c>
      <c r="F20" s="13" t="s">
        <v>26</v>
      </c>
      <c r="G20" s="13"/>
      <c r="H20" s="13"/>
      <c r="I20" s="13"/>
      <c r="J20" s="13"/>
      <c r="K20" s="13"/>
      <c r="L20" s="13"/>
    </row>
    <row r="21" spans="1:12" ht="27" thickBot="1" x14ac:dyDescent="0.3">
      <c r="A21" s="543"/>
      <c r="B21" s="267"/>
      <c r="C21" s="263" t="s">
        <v>32</v>
      </c>
      <c r="D21" s="13"/>
      <c r="E21" s="13"/>
      <c r="F21" s="13"/>
      <c r="G21" s="13"/>
      <c r="H21" s="13"/>
      <c r="I21" s="13"/>
      <c r="J21" s="13"/>
      <c r="K21" s="13"/>
      <c r="L21" s="13"/>
    </row>
    <row r="22" spans="1:12" ht="45.75" thickBot="1" x14ac:dyDescent="0.3">
      <c r="A22" s="543"/>
      <c r="B22" s="264" t="s">
        <v>24</v>
      </c>
      <c r="C22" s="265" t="s">
        <v>33</v>
      </c>
      <c r="D22" s="13">
        <v>0</v>
      </c>
      <c r="E22" s="13">
        <v>3</v>
      </c>
      <c r="F22" s="13">
        <v>3</v>
      </c>
      <c r="G22" s="13"/>
      <c r="H22" s="13"/>
      <c r="I22" s="13"/>
      <c r="J22" s="13"/>
      <c r="K22" s="13"/>
      <c r="L22" s="13"/>
    </row>
    <row r="23" spans="1:12" ht="45.75" thickBot="1" x14ac:dyDescent="0.3">
      <c r="A23" s="543"/>
      <c r="B23" s="264" t="s">
        <v>24</v>
      </c>
      <c r="C23" s="265" t="s">
        <v>34</v>
      </c>
      <c r="D23" s="13">
        <v>2</v>
      </c>
      <c r="E23" s="13">
        <v>3</v>
      </c>
      <c r="F23" s="13">
        <v>3</v>
      </c>
      <c r="G23" s="13"/>
      <c r="H23" s="13"/>
      <c r="I23" s="13"/>
      <c r="J23" s="13"/>
      <c r="K23" s="13"/>
      <c r="L23" s="13"/>
    </row>
    <row r="24" spans="1:12" ht="45.75" thickBot="1" x14ac:dyDescent="0.3">
      <c r="A24" s="543"/>
      <c r="B24" s="264" t="s">
        <v>24</v>
      </c>
      <c r="C24" s="266" t="s">
        <v>35</v>
      </c>
      <c r="D24" s="13" t="s">
        <v>26</v>
      </c>
      <c r="E24" s="13" t="s">
        <v>26</v>
      </c>
      <c r="F24" s="13" t="s">
        <v>26</v>
      </c>
      <c r="G24" s="13"/>
      <c r="H24" s="13"/>
      <c r="I24" s="13"/>
      <c r="J24" s="13"/>
      <c r="K24" s="13"/>
      <c r="L24" s="13"/>
    </row>
    <row r="25" spans="1:12" ht="45.75" thickBot="1" x14ac:dyDescent="0.3">
      <c r="A25" s="543"/>
      <c r="B25" s="264" t="s">
        <v>36</v>
      </c>
      <c r="C25" s="266" t="s">
        <v>37</v>
      </c>
      <c r="D25" s="13" t="s">
        <v>26</v>
      </c>
      <c r="E25" s="13">
        <v>2</v>
      </c>
      <c r="F25" s="13">
        <v>2</v>
      </c>
      <c r="G25" s="13"/>
      <c r="H25" s="13"/>
      <c r="I25" s="13"/>
      <c r="J25" s="13"/>
      <c r="K25" s="13"/>
      <c r="L25" s="13"/>
    </row>
    <row r="26" spans="1:12" ht="15.75" thickBot="1" x14ac:dyDescent="0.3">
      <c r="A26" s="543"/>
      <c r="B26" s="268"/>
      <c r="C26" s="269" t="s">
        <v>38</v>
      </c>
      <c r="D26" s="342">
        <f>COUNTIF(D15:D25,"NE")</f>
        <v>0</v>
      </c>
      <c r="E26" s="342">
        <f>COUNTIF(E15:E25,"NE")</f>
        <v>0</v>
      </c>
      <c r="F26" s="342">
        <f>COUNTIF(F15:F25,"NE")</f>
        <v>0</v>
      </c>
      <c r="G26" s="342">
        <f t="shared" ref="G26:L26" si="0">COUNTIF(G15:G25,"NE")</f>
        <v>0</v>
      </c>
      <c r="H26" s="342">
        <f t="shared" si="0"/>
        <v>0</v>
      </c>
      <c r="I26" s="342">
        <f t="shared" si="0"/>
        <v>0</v>
      </c>
      <c r="J26" s="342">
        <f t="shared" si="0"/>
        <v>0</v>
      </c>
      <c r="K26" s="342">
        <f t="shared" si="0"/>
        <v>0</v>
      </c>
      <c r="L26" s="342">
        <f t="shared" si="0"/>
        <v>0</v>
      </c>
    </row>
    <row r="27" spans="1:12" ht="26.25" thickBot="1" x14ac:dyDescent="0.3">
      <c r="A27" s="543"/>
      <c r="B27" s="268"/>
      <c r="C27" s="269" t="s">
        <v>39</v>
      </c>
      <c r="D27" s="342">
        <f>COUNTIF(D15:D25,"NC")</f>
        <v>8</v>
      </c>
      <c r="E27" s="342">
        <f>COUNTIF(E15:E25,"NC")</f>
        <v>7</v>
      </c>
      <c r="F27" s="342">
        <f>COUNTIF(F15:F25,"NC")</f>
        <v>6</v>
      </c>
      <c r="G27" s="342">
        <f t="shared" ref="G27:L27" si="1">COUNTIF(G15:G25,"NC")</f>
        <v>0</v>
      </c>
      <c r="H27" s="342">
        <f t="shared" si="1"/>
        <v>0</v>
      </c>
      <c r="I27" s="342">
        <f t="shared" si="1"/>
        <v>0</v>
      </c>
      <c r="J27" s="342">
        <f t="shared" si="1"/>
        <v>0</v>
      </c>
      <c r="K27" s="342">
        <f t="shared" si="1"/>
        <v>0</v>
      </c>
      <c r="L27" s="342">
        <f t="shared" si="1"/>
        <v>0</v>
      </c>
    </row>
    <row r="28" spans="1:12" ht="15.75" thickBot="1" x14ac:dyDescent="0.3">
      <c r="A28" s="543"/>
      <c r="B28" s="268"/>
      <c r="C28" s="269" t="s">
        <v>40</v>
      </c>
      <c r="D28" s="342">
        <f>SUM(D26:D27)*3</f>
        <v>24</v>
      </c>
      <c r="E28" s="342">
        <f>SUM(E26:E27)*3</f>
        <v>21</v>
      </c>
      <c r="F28" s="342">
        <f>SUM(F26:F27)*3</f>
        <v>18</v>
      </c>
      <c r="G28" s="342">
        <f t="shared" ref="G28:L28" si="2">SUM(G26:G27)*3</f>
        <v>0</v>
      </c>
      <c r="H28" s="342">
        <f t="shared" si="2"/>
        <v>0</v>
      </c>
      <c r="I28" s="342">
        <f t="shared" si="2"/>
        <v>0</v>
      </c>
      <c r="J28" s="342">
        <f t="shared" si="2"/>
        <v>0</v>
      </c>
      <c r="K28" s="342">
        <f t="shared" si="2"/>
        <v>0</v>
      </c>
      <c r="L28" s="342">
        <f t="shared" si="2"/>
        <v>0</v>
      </c>
    </row>
    <row r="29" spans="1:12" ht="15.75" thickBot="1" x14ac:dyDescent="0.3">
      <c r="A29" s="543"/>
      <c r="B29" s="270"/>
      <c r="C29" s="271" t="s">
        <v>41</v>
      </c>
      <c r="D29" s="343">
        <f>SUM(D15:D25)</f>
        <v>2</v>
      </c>
      <c r="E29" s="343">
        <f>SUM(E15:E25)</f>
        <v>8</v>
      </c>
      <c r="F29" s="343">
        <f>SUM(F15:F25)</f>
        <v>9</v>
      </c>
      <c r="G29" s="343">
        <f t="shared" ref="G29:L29" si="3">SUM(G15:G25)</f>
        <v>0</v>
      </c>
      <c r="H29" s="343">
        <f t="shared" si="3"/>
        <v>0</v>
      </c>
      <c r="I29" s="343">
        <f t="shared" si="3"/>
        <v>0</v>
      </c>
      <c r="J29" s="343">
        <f t="shared" si="3"/>
        <v>0</v>
      </c>
      <c r="K29" s="343">
        <f t="shared" si="3"/>
        <v>0</v>
      </c>
      <c r="L29" s="343">
        <f t="shared" si="3"/>
        <v>0</v>
      </c>
    </row>
    <row r="30" spans="1:12" ht="15.75" thickBot="1" x14ac:dyDescent="0.3">
      <c r="A30" s="543"/>
      <c r="B30" s="268"/>
      <c r="C30" s="269" t="s">
        <v>42</v>
      </c>
      <c r="D30" s="342">
        <f>30-D28</f>
        <v>6</v>
      </c>
      <c r="E30" s="342">
        <f>30-E28</f>
        <v>9</v>
      </c>
      <c r="F30" s="342">
        <f>30-F28</f>
        <v>12</v>
      </c>
      <c r="G30" s="342">
        <f t="shared" ref="G30:L30" si="4">30-G28</f>
        <v>30</v>
      </c>
      <c r="H30" s="342">
        <f t="shared" si="4"/>
        <v>30</v>
      </c>
      <c r="I30" s="342">
        <f t="shared" si="4"/>
        <v>30</v>
      </c>
      <c r="J30" s="342">
        <f t="shared" si="4"/>
        <v>30</v>
      </c>
      <c r="K30" s="342">
        <f t="shared" si="4"/>
        <v>30</v>
      </c>
      <c r="L30" s="342">
        <f t="shared" si="4"/>
        <v>30</v>
      </c>
    </row>
    <row r="31" spans="1:12" ht="15.75" thickBot="1" x14ac:dyDescent="0.3">
      <c r="A31" s="543"/>
      <c r="B31" s="268"/>
      <c r="C31" s="269" t="s">
        <v>43</v>
      </c>
      <c r="D31" s="342">
        <f>D30/4</f>
        <v>1.5</v>
      </c>
      <c r="E31" s="342">
        <f>E30/4</f>
        <v>2.25</v>
      </c>
      <c r="F31" s="342">
        <f>F30/4</f>
        <v>3</v>
      </c>
      <c r="G31" s="342">
        <f t="shared" ref="G31:L31" si="5">G30/4</f>
        <v>7.5</v>
      </c>
      <c r="H31" s="342">
        <f t="shared" si="5"/>
        <v>7.5</v>
      </c>
      <c r="I31" s="342">
        <f t="shared" si="5"/>
        <v>7.5</v>
      </c>
      <c r="J31" s="342">
        <f t="shared" si="5"/>
        <v>7.5</v>
      </c>
      <c r="K31" s="342">
        <f t="shared" si="5"/>
        <v>7.5</v>
      </c>
      <c r="L31" s="342">
        <f t="shared" si="5"/>
        <v>7.5</v>
      </c>
    </row>
    <row r="32" spans="1:12" ht="90.75" thickBot="1" x14ac:dyDescent="0.3">
      <c r="A32" s="543"/>
      <c r="B32" s="272"/>
      <c r="C32" s="273" t="s">
        <v>44</v>
      </c>
      <c r="D32" s="342" t="str">
        <f>IF(D28=30,"NE",IF(D29&lt;=D31,"Absent",IF((D29&gt;D31)*(D29&lt;D31*2),"Faible",IF((D29&gt;D31)*2*(D29&lt;D31*3),"Modéré",IF(D29&gt;=D31*3,"Elevé")))))</f>
        <v>Faible</v>
      </c>
      <c r="E32" s="342" t="str">
        <f t="shared" ref="E32:L32" si="6">IF(E4="Sortie","",IF(E28=30,"NE",IF(E29&lt;=E31,"Absent",IF((E29&gt;E31)*(E29&lt;E31*2),"Faible",IF((E29&gt;E31)*2*(E29&lt;E31*3),"Modéré",IF(E29&gt;=E31*3,"Elevé"))))))</f>
        <v>Elevé</v>
      </c>
      <c r="F32" s="342" t="str">
        <f t="shared" si="6"/>
        <v>Elevé</v>
      </c>
      <c r="G32" s="342" t="str">
        <f t="shared" si="6"/>
        <v>Absent</v>
      </c>
      <c r="H32" s="342" t="str">
        <f t="shared" si="6"/>
        <v>Absent</v>
      </c>
      <c r="I32" s="342" t="str">
        <f t="shared" si="6"/>
        <v>Absent</v>
      </c>
      <c r="J32" s="342" t="str">
        <f t="shared" si="6"/>
        <v>Absent</v>
      </c>
      <c r="K32" s="342" t="str">
        <f t="shared" si="6"/>
        <v>Absent</v>
      </c>
      <c r="L32" s="342" t="str">
        <f t="shared" si="6"/>
        <v>Absent</v>
      </c>
    </row>
    <row r="33" spans="1:12" ht="15.75" thickBot="1" x14ac:dyDescent="0.3">
      <c r="A33" s="259"/>
      <c r="B33" s="260"/>
      <c r="C33" s="274" t="s">
        <v>20</v>
      </c>
      <c r="D33" s="16" t="s">
        <v>397</v>
      </c>
      <c r="E33" s="16" t="s">
        <v>398</v>
      </c>
      <c r="F33" s="16" t="s">
        <v>399</v>
      </c>
      <c r="G33" s="16" t="s">
        <v>400</v>
      </c>
      <c r="H33" s="16"/>
      <c r="I33" s="16"/>
      <c r="J33" s="16"/>
      <c r="K33" s="16"/>
      <c r="L33" s="16"/>
    </row>
    <row r="34" spans="1:12" ht="45.75" thickBot="1" x14ac:dyDescent="0.3">
      <c r="A34" s="544" t="s">
        <v>45</v>
      </c>
      <c r="B34" s="275" t="s">
        <v>46</v>
      </c>
      <c r="C34" s="276" t="s">
        <v>47</v>
      </c>
      <c r="D34" s="13">
        <v>3</v>
      </c>
      <c r="E34" s="13">
        <v>3</v>
      </c>
      <c r="F34" s="13">
        <v>3</v>
      </c>
      <c r="G34" s="13"/>
      <c r="H34" s="13"/>
      <c r="I34" s="13"/>
      <c r="J34" s="13"/>
      <c r="K34" s="13"/>
      <c r="L34" s="13"/>
    </row>
    <row r="35" spans="1:12" ht="45.75" thickBot="1" x14ac:dyDescent="0.3">
      <c r="A35" s="544"/>
      <c r="B35" s="275" t="s">
        <v>46</v>
      </c>
      <c r="C35" s="276" t="s">
        <v>48</v>
      </c>
      <c r="D35" s="13">
        <v>2</v>
      </c>
      <c r="E35" s="13">
        <v>3</v>
      </c>
      <c r="F35" s="13">
        <v>3</v>
      </c>
      <c r="G35" s="13"/>
      <c r="H35" s="13"/>
      <c r="I35" s="13"/>
      <c r="J35" s="13"/>
      <c r="K35" s="13"/>
      <c r="L35" s="13"/>
    </row>
    <row r="36" spans="1:12" ht="45.75" thickBot="1" x14ac:dyDescent="0.3">
      <c r="A36" s="544"/>
      <c r="B36" s="275" t="s">
        <v>46</v>
      </c>
      <c r="C36" s="276" t="s">
        <v>49</v>
      </c>
      <c r="D36" s="13">
        <v>1</v>
      </c>
      <c r="E36" s="13">
        <v>3</v>
      </c>
      <c r="F36" s="13">
        <v>3</v>
      </c>
      <c r="G36" s="13"/>
      <c r="H36" s="13"/>
      <c r="I36" s="13"/>
      <c r="J36" s="13"/>
      <c r="K36" s="13"/>
      <c r="L36" s="13"/>
    </row>
    <row r="37" spans="1:12" ht="45.75" thickBot="1" x14ac:dyDescent="0.3">
      <c r="A37" s="544"/>
      <c r="B37" s="275" t="s">
        <v>46</v>
      </c>
      <c r="C37" s="276" t="s">
        <v>50</v>
      </c>
      <c r="D37" s="13">
        <v>1</v>
      </c>
      <c r="E37" s="13">
        <v>3</v>
      </c>
      <c r="F37" s="13">
        <v>3</v>
      </c>
      <c r="G37" s="13"/>
      <c r="H37" s="13"/>
      <c r="I37" s="13"/>
      <c r="J37" s="13"/>
      <c r="K37" s="13"/>
      <c r="L37" s="13"/>
    </row>
    <row r="38" spans="1:12" ht="45.75" thickBot="1" x14ac:dyDescent="0.3">
      <c r="A38" s="544"/>
      <c r="B38" s="275" t="s">
        <v>46</v>
      </c>
      <c r="C38" s="276" t="s">
        <v>51</v>
      </c>
      <c r="D38" s="13">
        <v>3</v>
      </c>
      <c r="E38" s="13">
        <v>3</v>
      </c>
      <c r="F38" s="13">
        <v>3</v>
      </c>
      <c r="G38" s="13"/>
      <c r="H38" s="13"/>
      <c r="I38" s="13"/>
      <c r="J38" s="13"/>
      <c r="K38" s="13"/>
      <c r="L38" s="13"/>
    </row>
    <row r="39" spans="1:12" ht="15.75" thickBot="1" x14ac:dyDescent="0.3">
      <c r="A39" s="544"/>
      <c r="B39" s="268"/>
      <c r="C39" s="269" t="s">
        <v>52</v>
      </c>
      <c r="D39" s="14">
        <f>COUNTIF(D34:D38,"NE")</f>
        <v>0</v>
      </c>
      <c r="E39" s="14">
        <f>COUNTIF(E34:E38,"NE")</f>
        <v>0</v>
      </c>
      <c r="F39" s="14">
        <f>COUNTIF(F34:F38,"NE")</f>
        <v>0</v>
      </c>
      <c r="G39" s="14">
        <f t="shared" ref="G39:L39" si="7">COUNTIF(G34:G38,"NE")</f>
        <v>0</v>
      </c>
      <c r="H39" s="14">
        <f t="shared" si="7"/>
        <v>0</v>
      </c>
      <c r="I39" s="14">
        <f t="shared" si="7"/>
        <v>0</v>
      </c>
      <c r="J39" s="14">
        <f t="shared" si="7"/>
        <v>0</v>
      </c>
      <c r="K39" s="14">
        <f t="shared" si="7"/>
        <v>0</v>
      </c>
      <c r="L39" s="14">
        <f t="shared" si="7"/>
        <v>0</v>
      </c>
    </row>
    <row r="40" spans="1:12" ht="15.75" thickBot="1" x14ac:dyDescent="0.3">
      <c r="A40" s="544"/>
      <c r="B40" s="268"/>
      <c r="C40" s="269" t="s">
        <v>40</v>
      </c>
      <c r="D40" s="14">
        <f>D39*3</f>
        <v>0</v>
      </c>
      <c r="E40" s="14">
        <f>E39*3</f>
        <v>0</v>
      </c>
      <c r="F40" s="14">
        <f>F39*3</f>
        <v>0</v>
      </c>
      <c r="G40" s="14">
        <f t="shared" ref="G40:L40" si="8">G39*3</f>
        <v>0</v>
      </c>
      <c r="H40" s="14">
        <f t="shared" si="8"/>
        <v>0</v>
      </c>
      <c r="I40" s="14">
        <f t="shared" si="8"/>
        <v>0</v>
      </c>
      <c r="J40" s="14">
        <f t="shared" si="8"/>
        <v>0</v>
      </c>
      <c r="K40" s="14">
        <f t="shared" si="8"/>
        <v>0</v>
      </c>
      <c r="L40" s="14">
        <f t="shared" si="8"/>
        <v>0</v>
      </c>
    </row>
    <row r="41" spans="1:12" ht="15.75" thickBot="1" x14ac:dyDescent="0.3">
      <c r="A41" s="544"/>
      <c r="B41" s="270"/>
      <c r="C41" s="271" t="s">
        <v>53</v>
      </c>
      <c r="D41" s="15">
        <f>SUM(D34:D38)</f>
        <v>10</v>
      </c>
      <c r="E41" s="15">
        <f>SUM(E34:E38)</f>
        <v>15</v>
      </c>
      <c r="F41" s="15">
        <f>SUM(F34:F38)</f>
        <v>15</v>
      </c>
      <c r="G41" s="15">
        <f t="shared" ref="G41:L41" si="9">SUM(G34:G38)</f>
        <v>0</v>
      </c>
      <c r="H41" s="15">
        <f t="shared" si="9"/>
        <v>0</v>
      </c>
      <c r="I41" s="15">
        <f t="shared" si="9"/>
        <v>0</v>
      </c>
      <c r="J41" s="15">
        <f t="shared" si="9"/>
        <v>0</v>
      </c>
      <c r="K41" s="15">
        <f t="shared" si="9"/>
        <v>0</v>
      </c>
      <c r="L41" s="15">
        <f t="shared" si="9"/>
        <v>0</v>
      </c>
    </row>
    <row r="42" spans="1:12" ht="15.75" thickBot="1" x14ac:dyDescent="0.3">
      <c r="A42" s="544"/>
      <c r="B42" s="268"/>
      <c r="C42" s="269" t="s">
        <v>42</v>
      </c>
      <c r="D42" s="14">
        <f>15-D40</f>
        <v>15</v>
      </c>
      <c r="E42" s="14">
        <f>15-E40</f>
        <v>15</v>
      </c>
      <c r="F42" s="14">
        <f>15-F40</f>
        <v>15</v>
      </c>
      <c r="G42" s="14">
        <f t="shared" ref="G42:L42" si="10">15-G40</f>
        <v>15</v>
      </c>
      <c r="H42" s="14">
        <f t="shared" si="10"/>
        <v>15</v>
      </c>
      <c r="I42" s="14">
        <f t="shared" si="10"/>
        <v>15</v>
      </c>
      <c r="J42" s="14">
        <f t="shared" si="10"/>
        <v>15</v>
      </c>
      <c r="K42" s="14">
        <f t="shared" si="10"/>
        <v>15</v>
      </c>
      <c r="L42" s="14">
        <f t="shared" si="10"/>
        <v>15</v>
      </c>
    </row>
    <row r="43" spans="1:12" ht="15.75" thickBot="1" x14ac:dyDescent="0.3">
      <c r="A43" s="544"/>
      <c r="B43" s="268"/>
      <c r="C43" s="269" t="s">
        <v>43</v>
      </c>
      <c r="D43" s="14">
        <f>D42/4</f>
        <v>3.75</v>
      </c>
      <c r="E43" s="14">
        <f>E42/4</f>
        <v>3.75</v>
      </c>
      <c r="F43" s="14">
        <f>F42/4</f>
        <v>3.75</v>
      </c>
      <c r="G43" s="14">
        <f t="shared" ref="G43:L43" si="11">G42/4</f>
        <v>3.75</v>
      </c>
      <c r="H43" s="14">
        <f t="shared" si="11"/>
        <v>3.75</v>
      </c>
      <c r="I43" s="14">
        <f t="shared" si="11"/>
        <v>3.75</v>
      </c>
      <c r="J43" s="14">
        <f t="shared" si="11"/>
        <v>3.75</v>
      </c>
      <c r="K43" s="14">
        <f t="shared" si="11"/>
        <v>3.75</v>
      </c>
      <c r="L43" s="14">
        <f t="shared" si="11"/>
        <v>3.75</v>
      </c>
    </row>
    <row r="44" spans="1:12" ht="77.25" thickBot="1" x14ac:dyDescent="0.3">
      <c r="A44" s="544"/>
      <c r="B44" s="277"/>
      <c r="C44" s="278" t="s">
        <v>54</v>
      </c>
      <c r="D44" s="14" t="str">
        <f>IF(D40=15,"NE",IF(D41&lt;=D43,"Absent",IF((D41&gt;D43)*(D41&lt;D43*2),"Faible",IF((D41&gt;D43)*2*(D41&lt;D43*3),"Modéré",IF(D41&gt;=D43*3,"Elevé")))))</f>
        <v>Modéré</v>
      </c>
      <c r="E44" s="14" t="str">
        <f t="shared" ref="E44:L44" si="12">IF(E4="Sortie","",IF(E40=15,"NE",IF(E41&lt;=E43,"Absent",IF((E41&gt;E43)*(E41&lt;E43*2),"Faible",IF((E41&gt;E43)*2*(E41&lt;E43*3),"Modéré",IF(E41&gt;=E43*3,"Elevé"))))))</f>
        <v>Elevé</v>
      </c>
      <c r="F44" s="14" t="str">
        <f t="shared" si="12"/>
        <v>Elevé</v>
      </c>
      <c r="G44" s="14" t="str">
        <f t="shared" si="12"/>
        <v>Absent</v>
      </c>
      <c r="H44" s="14" t="str">
        <f t="shared" si="12"/>
        <v>Absent</v>
      </c>
      <c r="I44" s="14" t="str">
        <f t="shared" si="12"/>
        <v>Absent</v>
      </c>
      <c r="J44" s="14" t="str">
        <f t="shared" si="12"/>
        <v>Absent</v>
      </c>
      <c r="K44" s="14" t="str">
        <f t="shared" si="12"/>
        <v>Absent</v>
      </c>
      <c r="L44" s="14" t="str">
        <f t="shared" si="12"/>
        <v>Absent</v>
      </c>
    </row>
    <row r="45" spans="1:12" ht="15.75" thickBot="1" x14ac:dyDescent="0.3">
      <c r="A45" s="259"/>
      <c r="B45" s="260"/>
      <c r="C45" s="274" t="s">
        <v>20</v>
      </c>
      <c r="D45" s="16" t="s">
        <v>397</v>
      </c>
      <c r="E45" s="16" t="s">
        <v>398</v>
      </c>
      <c r="F45" s="16" t="s">
        <v>399</v>
      </c>
      <c r="G45" s="16" t="s">
        <v>400</v>
      </c>
      <c r="H45" s="16"/>
      <c r="I45" s="16"/>
      <c r="J45" s="16"/>
      <c r="K45" s="16"/>
      <c r="L45" s="16"/>
    </row>
    <row r="46" spans="1:12" ht="45.75" thickBot="1" x14ac:dyDescent="0.3">
      <c r="A46" s="545" t="s">
        <v>55</v>
      </c>
      <c r="B46" s="275" t="s">
        <v>56</v>
      </c>
      <c r="C46" s="276" t="s">
        <v>57</v>
      </c>
      <c r="D46" s="13">
        <v>1</v>
      </c>
      <c r="E46" s="13">
        <v>2</v>
      </c>
      <c r="F46" s="13">
        <v>1</v>
      </c>
      <c r="G46" s="13"/>
      <c r="H46" s="13"/>
      <c r="I46" s="13"/>
      <c r="J46" s="13"/>
      <c r="K46" s="13"/>
      <c r="L46" s="13"/>
    </row>
    <row r="47" spans="1:12" ht="45.75" thickBot="1" x14ac:dyDescent="0.3">
      <c r="A47" s="545"/>
      <c r="B47" s="275" t="s">
        <v>56</v>
      </c>
      <c r="C47" s="276" t="s">
        <v>58</v>
      </c>
      <c r="D47" s="13">
        <v>1</v>
      </c>
      <c r="E47" s="13">
        <v>2</v>
      </c>
      <c r="F47" s="13">
        <v>3</v>
      </c>
      <c r="G47" s="13"/>
      <c r="H47" s="13"/>
      <c r="I47" s="13"/>
      <c r="J47" s="13"/>
      <c r="K47" s="13"/>
      <c r="L47" s="13"/>
    </row>
    <row r="48" spans="1:12" ht="45.75" thickBot="1" x14ac:dyDescent="0.3">
      <c r="A48" s="545"/>
      <c r="B48" s="275" t="s">
        <v>56</v>
      </c>
      <c r="C48" s="276" t="s">
        <v>59</v>
      </c>
      <c r="D48" s="13">
        <v>0</v>
      </c>
      <c r="E48" s="13">
        <v>2</v>
      </c>
      <c r="F48" s="13">
        <v>2</v>
      </c>
      <c r="G48" s="13"/>
      <c r="H48" s="13"/>
      <c r="I48" s="13"/>
      <c r="J48" s="13"/>
      <c r="K48" s="13"/>
      <c r="L48" s="13"/>
    </row>
    <row r="49" spans="1:12" ht="45.75" thickBot="1" x14ac:dyDescent="0.3">
      <c r="A49" s="545"/>
      <c r="B49" s="275" t="s">
        <v>56</v>
      </c>
      <c r="C49" s="276" t="s">
        <v>60</v>
      </c>
      <c r="D49" s="13">
        <v>1</v>
      </c>
      <c r="E49" s="13">
        <v>2</v>
      </c>
      <c r="F49" s="13">
        <v>3</v>
      </c>
      <c r="G49" s="13"/>
      <c r="H49" s="13"/>
      <c r="I49" s="13"/>
      <c r="J49" s="13"/>
      <c r="K49" s="13"/>
      <c r="L49" s="13"/>
    </row>
    <row r="50" spans="1:12" ht="45.75" thickBot="1" x14ac:dyDescent="0.3">
      <c r="A50" s="545"/>
      <c r="B50" s="275" t="s">
        <v>56</v>
      </c>
      <c r="C50" s="276" t="s">
        <v>61</v>
      </c>
      <c r="D50" s="13">
        <v>0</v>
      </c>
      <c r="E50" s="13">
        <v>1</v>
      </c>
      <c r="F50" s="13">
        <v>3</v>
      </c>
      <c r="G50" s="13"/>
      <c r="H50" s="13"/>
      <c r="I50" s="13"/>
      <c r="J50" s="13"/>
      <c r="K50" s="13"/>
      <c r="L50" s="13"/>
    </row>
    <row r="51" spans="1:12" ht="15.75" thickBot="1" x14ac:dyDescent="0.3">
      <c r="A51" s="545"/>
      <c r="B51" s="268"/>
      <c r="C51" s="269" t="s">
        <v>38</v>
      </c>
      <c r="D51" s="14">
        <f>COUNTIF(D46:D50,"NE")</f>
        <v>0</v>
      </c>
      <c r="E51" s="14">
        <f>COUNTIF(E46:E50,"NE")</f>
        <v>0</v>
      </c>
      <c r="F51" s="14">
        <f>COUNTIF(F46:F50,"NE")</f>
        <v>0</v>
      </c>
      <c r="G51" s="14">
        <f t="shared" ref="G51:L51" si="13">COUNTIF(G46:G50,"NE")</f>
        <v>0</v>
      </c>
      <c r="H51" s="14">
        <f t="shared" si="13"/>
        <v>0</v>
      </c>
      <c r="I51" s="14">
        <f t="shared" si="13"/>
        <v>0</v>
      </c>
      <c r="J51" s="14">
        <f t="shared" si="13"/>
        <v>0</v>
      </c>
      <c r="K51" s="14">
        <f t="shared" si="13"/>
        <v>0</v>
      </c>
      <c r="L51" s="14">
        <f t="shared" si="13"/>
        <v>0</v>
      </c>
    </row>
    <row r="52" spans="1:12" ht="15.75" thickBot="1" x14ac:dyDescent="0.3">
      <c r="A52" s="545"/>
      <c r="B52" s="268"/>
      <c r="C52" s="269" t="s">
        <v>40</v>
      </c>
      <c r="D52" s="14">
        <f>D51*3</f>
        <v>0</v>
      </c>
      <c r="E52" s="14">
        <f>E51*3</f>
        <v>0</v>
      </c>
      <c r="F52" s="14">
        <f>F51*3</f>
        <v>0</v>
      </c>
      <c r="G52" s="14">
        <f t="shared" ref="G52:L52" si="14">G51*3</f>
        <v>0</v>
      </c>
      <c r="H52" s="14">
        <f t="shared" si="14"/>
        <v>0</v>
      </c>
      <c r="I52" s="14">
        <f t="shared" si="14"/>
        <v>0</v>
      </c>
      <c r="J52" s="14">
        <f t="shared" si="14"/>
        <v>0</v>
      </c>
      <c r="K52" s="14">
        <f t="shared" si="14"/>
        <v>0</v>
      </c>
      <c r="L52" s="14">
        <f t="shared" si="14"/>
        <v>0</v>
      </c>
    </row>
    <row r="53" spans="1:12" ht="15.75" thickBot="1" x14ac:dyDescent="0.3">
      <c r="A53" s="545"/>
      <c r="B53" s="270"/>
      <c r="C53" s="271" t="s">
        <v>62</v>
      </c>
      <c r="D53" s="15">
        <f>SUM(D46:D50)</f>
        <v>3</v>
      </c>
      <c r="E53" s="15">
        <f>SUM(E46:E50)</f>
        <v>9</v>
      </c>
      <c r="F53" s="15">
        <f>SUM(F46:F50)</f>
        <v>12</v>
      </c>
      <c r="G53" s="15">
        <f t="shared" ref="G53:L53" si="15">SUM(G46:G50)</f>
        <v>0</v>
      </c>
      <c r="H53" s="15">
        <f t="shared" si="15"/>
        <v>0</v>
      </c>
      <c r="I53" s="15">
        <f t="shared" si="15"/>
        <v>0</v>
      </c>
      <c r="J53" s="15">
        <f t="shared" si="15"/>
        <v>0</v>
      </c>
      <c r="K53" s="15">
        <f t="shared" si="15"/>
        <v>0</v>
      </c>
      <c r="L53" s="15">
        <f t="shared" si="15"/>
        <v>0</v>
      </c>
    </row>
    <row r="54" spans="1:12" ht="15.75" thickBot="1" x14ac:dyDescent="0.3">
      <c r="A54" s="545"/>
      <c r="B54" s="268"/>
      <c r="C54" s="269" t="s">
        <v>42</v>
      </c>
      <c r="D54" s="14">
        <f>15-D52</f>
        <v>15</v>
      </c>
      <c r="E54" s="14">
        <f>15-E52</f>
        <v>15</v>
      </c>
      <c r="F54" s="14">
        <f>15-F52</f>
        <v>15</v>
      </c>
      <c r="G54" s="14">
        <f t="shared" ref="G54:L54" si="16">15-G52</f>
        <v>15</v>
      </c>
      <c r="H54" s="14">
        <f t="shared" si="16"/>
        <v>15</v>
      </c>
      <c r="I54" s="14">
        <f t="shared" si="16"/>
        <v>15</v>
      </c>
      <c r="J54" s="14">
        <f t="shared" si="16"/>
        <v>15</v>
      </c>
      <c r="K54" s="14">
        <f t="shared" si="16"/>
        <v>15</v>
      </c>
      <c r="L54" s="14">
        <f t="shared" si="16"/>
        <v>15</v>
      </c>
    </row>
    <row r="55" spans="1:12" ht="15.75" thickBot="1" x14ac:dyDescent="0.3">
      <c r="A55" s="545"/>
      <c r="B55" s="268"/>
      <c r="C55" s="269" t="s">
        <v>43</v>
      </c>
      <c r="D55" s="14">
        <f>D54/4</f>
        <v>3.75</v>
      </c>
      <c r="E55" s="14">
        <f>E54/4</f>
        <v>3.75</v>
      </c>
      <c r="F55" s="14">
        <f>F54/4</f>
        <v>3.75</v>
      </c>
      <c r="G55" s="14">
        <f t="shared" ref="G55:L55" si="17">G54/4</f>
        <v>3.75</v>
      </c>
      <c r="H55" s="14">
        <f t="shared" si="17"/>
        <v>3.75</v>
      </c>
      <c r="I55" s="14">
        <f t="shared" si="17"/>
        <v>3.75</v>
      </c>
      <c r="J55" s="14">
        <f t="shared" si="17"/>
        <v>3.75</v>
      </c>
      <c r="K55" s="14">
        <f t="shared" si="17"/>
        <v>3.75</v>
      </c>
      <c r="L55" s="14">
        <f t="shared" si="17"/>
        <v>3.75</v>
      </c>
    </row>
    <row r="56" spans="1:12" ht="76.5" x14ac:dyDescent="0.25">
      <c r="A56" s="545"/>
      <c r="B56" s="279"/>
      <c r="C56" s="280" t="s">
        <v>63</v>
      </c>
      <c r="D56" s="14" t="str">
        <f>IF(D52=15,"NE",IF(D53&lt;=D55,"Absent",IF((D53&gt;D55)*(D53&lt;D55*2),"Faible",IF((D53&gt;D55)*2*(D53&lt;D55*3),"Modéré",IF(D53&gt;=D55*3,"Elevé")))))</f>
        <v>Absent</v>
      </c>
      <c r="E56" s="14" t="str">
        <f>IF(E4="Sortie","",IF(E52=15,"NE",IF(E53&lt;=E55,"Absent",IF((E53&gt;E55)*(E53&lt;E55*2),"Faible",IF((E53&gt;E55)*2*(E53&lt;E55*3),"Modéré",IF(E53&gt;=E55*3,"Elevé"))))))</f>
        <v>Modéré</v>
      </c>
      <c r="F56" s="14" t="str">
        <f>IF(F52=15,"NE",IF(F53&lt;=F55,"Absent",IF((F53&gt;F55)*(F53&lt;F55*2),"Faible",IF((F53&gt;F55)*2*(F53&lt;F55*3),"Modéré",IF(F53&gt;=F55*3,"Elevé")))))</f>
        <v>Elevé</v>
      </c>
      <c r="G56" s="14" t="str">
        <f t="shared" ref="G56:L56" si="18">IF(G52=15,"NE",IF(G53&lt;=G55,"Absent",IF((G53&gt;G55)*(G53&lt;G55*2),"Faible",IF((G53&gt;G55)*2*(G53&lt;G55*3),"Modéré",IF(G53&gt;=G55*3,"Elevé")))))</f>
        <v>Absent</v>
      </c>
      <c r="H56" s="14" t="str">
        <f t="shared" si="18"/>
        <v>Absent</v>
      </c>
      <c r="I56" s="14" t="str">
        <f t="shared" si="18"/>
        <v>Absent</v>
      </c>
      <c r="J56" s="14" t="str">
        <f t="shared" si="18"/>
        <v>Absent</v>
      </c>
      <c r="K56" s="14" t="str">
        <f t="shared" si="18"/>
        <v>Absent</v>
      </c>
      <c r="L56" s="14" t="str">
        <f t="shared" si="18"/>
        <v>Absent</v>
      </c>
    </row>
    <row r="57" spans="1:12" ht="15.75" thickBot="1" x14ac:dyDescent="0.3">
      <c r="A57" s="281"/>
      <c r="B57" s="282"/>
      <c r="C57" s="283" t="s">
        <v>20</v>
      </c>
      <c r="D57" s="17" t="s">
        <v>397</v>
      </c>
      <c r="E57" s="17" t="s">
        <v>398</v>
      </c>
      <c r="F57" s="17" t="s">
        <v>399</v>
      </c>
      <c r="G57" s="17" t="s">
        <v>400</v>
      </c>
      <c r="H57" s="17"/>
      <c r="I57" s="17"/>
      <c r="J57" s="17"/>
      <c r="K57" s="17"/>
      <c r="L57" s="17"/>
    </row>
    <row r="58" spans="1:12" ht="45.75" thickBot="1" x14ac:dyDescent="0.3">
      <c r="A58" s="546" t="s">
        <v>64</v>
      </c>
      <c r="B58" s="275" t="s">
        <v>65</v>
      </c>
      <c r="C58" s="284" t="s">
        <v>66</v>
      </c>
      <c r="D58" s="18">
        <v>0</v>
      </c>
      <c r="E58" s="18">
        <v>3</v>
      </c>
      <c r="F58" s="18">
        <v>3</v>
      </c>
      <c r="G58" s="18"/>
      <c r="H58" s="18"/>
      <c r="I58" s="18"/>
      <c r="J58" s="18"/>
      <c r="K58" s="18"/>
      <c r="L58" s="18"/>
    </row>
    <row r="59" spans="1:12" ht="45.75" thickBot="1" x14ac:dyDescent="0.3">
      <c r="A59" s="546"/>
      <c r="B59" s="275" t="s">
        <v>65</v>
      </c>
      <c r="C59" s="285" t="s">
        <v>67</v>
      </c>
      <c r="D59" s="18">
        <v>1</v>
      </c>
      <c r="E59" s="18">
        <v>2</v>
      </c>
      <c r="F59" s="18">
        <v>2</v>
      </c>
      <c r="G59" s="18"/>
      <c r="H59" s="18"/>
      <c r="I59" s="18"/>
      <c r="J59" s="18"/>
      <c r="K59" s="18"/>
      <c r="L59" s="18"/>
    </row>
    <row r="60" spans="1:12" ht="45.75" thickBot="1" x14ac:dyDescent="0.3">
      <c r="A60" s="546"/>
      <c r="B60" s="275" t="s">
        <v>65</v>
      </c>
      <c r="C60" s="285" t="s">
        <v>68</v>
      </c>
      <c r="D60" s="18">
        <v>1</v>
      </c>
      <c r="E60" s="18">
        <v>2</v>
      </c>
      <c r="F60" s="18">
        <v>1</v>
      </c>
      <c r="G60" s="18"/>
      <c r="H60" s="18"/>
      <c r="I60" s="18"/>
      <c r="J60" s="18"/>
      <c r="K60" s="18"/>
      <c r="L60" s="18"/>
    </row>
    <row r="61" spans="1:12" ht="45.75" thickBot="1" x14ac:dyDescent="0.3">
      <c r="A61" s="546"/>
      <c r="B61" s="275" t="s">
        <v>65</v>
      </c>
      <c r="C61" s="286" t="s">
        <v>69</v>
      </c>
      <c r="D61" s="18">
        <v>0</v>
      </c>
      <c r="E61" s="18">
        <v>0</v>
      </c>
      <c r="F61" s="18">
        <v>0</v>
      </c>
      <c r="G61" s="18"/>
      <c r="H61" s="18"/>
      <c r="I61" s="18"/>
      <c r="J61" s="18"/>
      <c r="K61" s="18"/>
      <c r="L61" s="18"/>
    </row>
    <row r="62" spans="1:12" ht="15.75" thickBot="1" x14ac:dyDescent="0.3">
      <c r="A62" s="546"/>
      <c r="B62" s="287"/>
      <c r="C62" s="288" t="s">
        <v>52</v>
      </c>
      <c r="D62" s="19">
        <f>COUNTIF(D58:D61,"NE")</f>
        <v>0</v>
      </c>
      <c r="E62" s="19">
        <f>COUNTIF(E58:E61,"NE")</f>
        <v>0</v>
      </c>
      <c r="F62" s="19">
        <f>COUNTIF(F58:F61,"NE")</f>
        <v>0</v>
      </c>
      <c r="G62" s="19">
        <f t="shared" ref="G62:L62" si="19">COUNTIF(G58:G61,"NE")</f>
        <v>0</v>
      </c>
      <c r="H62" s="19">
        <f t="shared" si="19"/>
        <v>0</v>
      </c>
      <c r="I62" s="19">
        <f t="shared" si="19"/>
        <v>0</v>
      </c>
      <c r="J62" s="19">
        <f t="shared" si="19"/>
        <v>0</v>
      </c>
      <c r="K62" s="19">
        <f t="shared" si="19"/>
        <v>0</v>
      </c>
      <c r="L62" s="19">
        <f t="shared" si="19"/>
        <v>0</v>
      </c>
    </row>
    <row r="63" spans="1:12" ht="15.75" thickBot="1" x14ac:dyDescent="0.3">
      <c r="A63" s="546"/>
      <c r="B63" s="287"/>
      <c r="C63" s="288" t="s">
        <v>40</v>
      </c>
      <c r="D63" s="19">
        <f>D62*3</f>
        <v>0</v>
      </c>
      <c r="E63" s="19">
        <f>E62*3</f>
        <v>0</v>
      </c>
      <c r="F63" s="19">
        <f>F62*3</f>
        <v>0</v>
      </c>
      <c r="G63" s="19">
        <f t="shared" ref="G63:L63" si="20">G62*3</f>
        <v>0</v>
      </c>
      <c r="H63" s="19">
        <f t="shared" si="20"/>
        <v>0</v>
      </c>
      <c r="I63" s="19">
        <f t="shared" si="20"/>
        <v>0</v>
      </c>
      <c r="J63" s="19">
        <f t="shared" si="20"/>
        <v>0</v>
      </c>
      <c r="K63" s="19">
        <f t="shared" si="20"/>
        <v>0</v>
      </c>
      <c r="L63" s="19">
        <f t="shared" si="20"/>
        <v>0</v>
      </c>
    </row>
    <row r="64" spans="1:12" ht="15.75" thickBot="1" x14ac:dyDescent="0.3">
      <c r="A64" s="546"/>
      <c r="B64" s="270"/>
      <c r="C64" s="289" t="s">
        <v>70</v>
      </c>
      <c r="D64" s="20">
        <f>SUM(D58:D61)</f>
        <v>2</v>
      </c>
      <c r="E64" s="20">
        <f>SUM(E58:E61)</f>
        <v>7</v>
      </c>
      <c r="F64" s="20">
        <f>SUM(F58:F61)</f>
        <v>6</v>
      </c>
      <c r="G64" s="20">
        <f t="shared" ref="G64:L64" si="21">SUM(G58:G61)</f>
        <v>0</v>
      </c>
      <c r="H64" s="20">
        <f t="shared" si="21"/>
        <v>0</v>
      </c>
      <c r="I64" s="20">
        <f t="shared" si="21"/>
        <v>0</v>
      </c>
      <c r="J64" s="20">
        <f t="shared" si="21"/>
        <v>0</v>
      </c>
      <c r="K64" s="20">
        <f t="shared" si="21"/>
        <v>0</v>
      </c>
      <c r="L64" s="20">
        <f t="shared" si="21"/>
        <v>0</v>
      </c>
    </row>
    <row r="65" spans="1:12" ht="15.75" thickBot="1" x14ac:dyDescent="0.3">
      <c r="A65" s="546"/>
      <c r="B65" s="287"/>
      <c r="C65" s="288" t="s">
        <v>42</v>
      </c>
      <c r="D65" s="19">
        <f>12-D63</f>
        <v>12</v>
      </c>
      <c r="E65" s="19">
        <f>12-E63</f>
        <v>12</v>
      </c>
      <c r="F65" s="19">
        <f>12-F63</f>
        <v>12</v>
      </c>
      <c r="G65" s="19">
        <f t="shared" ref="G65:L65" si="22">12-G63</f>
        <v>12</v>
      </c>
      <c r="H65" s="19">
        <f t="shared" si="22"/>
        <v>12</v>
      </c>
      <c r="I65" s="19">
        <f t="shared" si="22"/>
        <v>12</v>
      </c>
      <c r="J65" s="19">
        <f t="shared" si="22"/>
        <v>12</v>
      </c>
      <c r="K65" s="19">
        <f t="shared" si="22"/>
        <v>12</v>
      </c>
      <c r="L65" s="19">
        <f t="shared" si="22"/>
        <v>12</v>
      </c>
    </row>
    <row r="66" spans="1:12" ht="15.75" thickBot="1" x14ac:dyDescent="0.3">
      <c r="A66" s="546"/>
      <c r="B66" s="287"/>
      <c r="C66" s="288" t="s">
        <v>43</v>
      </c>
      <c r="D66" s="19">
        <f>D65/4</f>
        <v>3</v>
      </c>
      <c r="E66" s="19">
        <f>E65/4</f>
        <v>3</v>
      </c>
      <c r="F66" s="19">
        <f>F65/4</f>
        <v>3</v>
      </c>
      <c r="G66" s="19">
        <f t="shared" ref="G66:L66" si="23">G65/4</f>
        <v>3</v>
      </c>
      <c r="H66" s="19">
        <f t="shared" si="23"/>
        <v>3</v>
      </c>
      <c r="I66" s="19">
        <f t="shared" si="23"/>
        <v>3</v>
      </c>
      <c r="J66" s="19">
        <f t="shared" si="23"/>
        <v>3</v>
      </c>
      <c r="K66" s="19">
        <f t="shared" si="23"/>
        <v>3</v>
      </c>
      <c r="L66" s="19">
        <f t="shared" si="23"/>
        <v>3</v>
      </c>
    </row>
    <row r="67" spans="1:12" ht="90.75" thickBot="1" x14ac:dyDescent="0.3">
      <c r="A67" s="546"/>
      <c r="B67" s="290"/>
      <c r="C67" s="291" t="s">
        <v>71</v>
      </c>
      <c r="D67" s="19" t="str">
        <f>IF(D63=12,"NE",IF(D64&lt;=D66,"Absent",IF((D64&gt;D66)*(D64&lt;D66*2),"Faible",IF((D64&gt;D66)*2*(D64&lt;D66*3),"Modéré",IF(D64&gt;=D66*3,"Elevé")))))</f>
        <v>Absent</v>
      </c>
      <c r="E67" s="19" t="str">
        <f>IF(E4="Sortie","",IF(E63=12,"NE",IF(E64&lt;=E66,"Absent",IF((E64&gt;E66)*(E64&lt;E66*2),"Faible",IF((E64&gt;E66)*2*(E64&lt;E66*3),"Modéré",IF(E64&gt;=E66*3,"Elevé"))))))</f>
        <v>Modéré</v>
      </c>
      <c r="F67" s="19" t="str">
        <f>IF(F63=12,"NE",IF(F64&lt;=F66,"Absent",IF((F64&gt;F66)*(F64&lt;F66*2),"Faible",IF((F64&gt;F66)*2*(F64&lt;F66*3),"Modéré",IF(F64&gt;=F66*3,"Elevé")))))</f>
        <v>Modéré</v>
      </c>
      <c r="G67" s="19" t="str">
        <f t="shared" ref="G67:L67" si="24">IF(G63=12,"NE",IF(G64&lt;=G66,"Absent",IF((G64&gt;G66)*(G64&lt;G66*2),"Faible",IF((G64&gt;G66)*2*(G64&lt;G66*3),"Modéré",IF(G64&gt;=G66*3,"Elevé")))))</f>
        <v>Absent</v>
      </c>
      <c r="H67" s="19" t="str">
        <f t="shared" si="24"/>
        <v>Absent</v>
      </c>
      <c r="I67" s="19" t="str">
        <f t="shared" si="24"/>
        <v>Absent</v>
      </c>
      <c r="J67" s="19" t="str">
        <f t="shared" si="24"/>
        <v>Absent</v>
      </c>
      <c r="K67" s="19" t="str">
        <f t="shared" si="24"/>
        <v>Absent</v>
      </c>
      <c r="L67" s="19" t="str">
        <f t="shared" si="24"/>
        <v>Absent</v>
      </c>
    </row>
    <row r="68" spans="1:12" ht="15.75" thickBot="1" x14ac:dyDescent="0.3">
      <c r="A68" s="281"/>
      <c r="B68" s="282"/>
      <c r="C68" s="283" t="s">
        <v>72</v>
      </c>
      <c r="D68" s="21" t="s">
        <v>397</v>
      </c>
      <c r="E68" s="21" t="s">
        <v>398</v>
      </c>
      <c r="F68" s="21" t="s">
        <v>399</v>
      </c>
      <c r="G68" s="21" t="s">
        <v>400</v>
      </c>
      <c r="H68" s="21"/>
      <c r="I68" s="21"/>
      <c r="J68" s="21"/>
      <c r="K68" s="21"/>
      <c r="L68" s="21"/>
    </row>
    <row r="69" spans="1:12" ht="34.5" thickBot="1" x14ac:dyDescent="0.3">
      <c r="A69" s="547" t="s">
        <v>73</v>
      </c>
      <c r="B69" s="275" t="s">
        <v>74</v>
      </c>
      <c r="C69" s="284" t="s">
        <v>75</v>
      </c>
      <c r="D69" s="18">
        <v>0</v>
      </c>
      <c r="E69" s="18">
        <v>0</v>
      </c>
      <c r="F69" s="18">
        <v>0</v>
      </c>
      <c r="G69" s="18"/>
      <c r="H69" s="18"/>
      <c r="I69" s="18"/>
      <c r="J69" s="18"/>
      <c r="K69" s="18"/>
      <c r="L69" s="18"/>
    </row>
    <row r="70" spans="1:12" ht="34.5" thickBot="1" x14ac:dyDescent="0.3">
      <c r="A70" s="547"/>
      <c r="B70" s="275" t="s">
        <v>76</v>
      </c>
      <c r="C70" s="285" t="s">
        <v>77</v>
      </c>
      <c r="D70" s="18">
        <v>0</v>
      </c>
      <c r="E70" s="18">
        <v>0</v>
      </c>
      <c r="F70" s="18">
        <v>0</v>
      </c>
      <c r="G70" s="18"/>
      <c r="H70" s="18"/>
      <c r="I70" s="18"/>
      <c r="J70" s="18"/>
      <c r="K70" s="18"/>
      <c r="L70" s="18"/>
    </row>
    <row r="71" spans="1:12" ht="34.5" thickBot="1" x14ac:dyDescent="0.3">
      <c r="A71" s="547"/>
      <c r="B71" s="275" t="s">
        <v>76</v>
      </c>
      <c r="C71" s="286" t="s">
        <v>78</v>
      </c>
      <c r="D71" s="18">
        <v>0</v>
      </c>
      <c r="E71" s="18">
        <v>1</v>
      </c>
      <c r="F71" s="18">
        <v>0</v>
      </c>
      <c r="G71" s="18"/>
      <c r="H71" s="18"/>
      <c r="I71" s="18"/>
      <c r="J71" s="18"/>
      <c r="K71" s="18"/>
      <c r="L71" s="18"/>
    </row>
    <row r="72" spans="1:12" ht="15.75" thickBot="1" x14ac:dyDescent="0.3">
      <c r="A72" s="547"/>
      <c r="B72" s="287"/>
      <c r="C72" s="288" t="s">
        <v>38</v>
      </c>
      <c r="D72" s="19">
        <f>COUNTIF(D69:D71,"NE")</f>
        <v>0</v>
      </c>
      <c r="E72" s="19">
        <f>COUNTIF(E69:E71,"NE")</f>
        <v>0</v>
      </c>
      <c r="F72" s="19">
        <f>COUNTIF(F69:F71,"NE")</f>
        <v>0</v>
      </c>
      <c r="G72" s="19">
        <f t="shared" ref="G72:L72" si="25">COUNTIF(G69:G71,"NE")</f>
        <v>0</v>
      </c>
      <c r="H72" s="19">
        <f t="shared" si="25"/>
        <v>0</v>
      </c>
      <c r="I72" s="19">
        <f t="shared" si="25"/>
        <v>0</v>
      </c>
      <c r="J72" s="19">
        <f t="shared" si="25"/>
        <v>0</v>
      </c>
      <c r="K72" s="19">
        <f t="shared" si="25"/>
        <v>0</v>
      </c>
      <c r="L72" s="19">
        <f t="shared" si="25"/>
        <v>0</v>
      </c>
    </row>
    <row r="73" spans="1:12" ht="26.25" thickBot="1" x14ac:dyDescent="0.3">
      <c r="A73" s="547"/>
      <c r="B73" s="287"/>
      <c r="C73" s="288" t="s">
        <v>39</v>
      </c>
      <c r="D73" s="19">
        <f>COUNTIF(D69:D71,"NC")</f>
        <v>0</v>
      </c>
      <c r="E73" s="19">
        <f>COUNTIF(E69:E71,"NC")</f>
        <v>0</v>
      </c>
      <c r="F73" s="19">
        <f>COUNTIF(F69:F71,"NC")</f>
        <v>0</v>
      </c>
      <c r="G73" s="19">
        <f t="shared" ref="G73:L73" si="26">COUNTIF(G69:G71,"NC")</f>
        <v>0</v>
      </c>
      <c r="H73" s="19">
        <f t="shared" si="26"/>
        <v>0</v>
      </c>
      <c r="I73" s="19">
        <f t="shared" si="26"/>
        <v>0</v>
      </c>
      <c r="J73" s="19">
        <f t="shared" si="26"/>
        <v>0</v>
      </c>
      <c r="K73" s="19">
        <f t="shared" si="26"/>
        <v>0</v>
      </c>
      <c r="L73" s="19">
        <f t="shared" si="26"/>
        <v>0</v>
      </c>
    </row>
    <row r="74" spans="1:12" ht="15.75" thickBot="1" x14ac:dyDescent="0.3">
      <c r="A74" s="547"/>
      <c r="B74" s="287"/>
      <c r="C74" s="288" t="s">
        <v>79</v>
      </c>
      <c r="D74" s="19">
        <f>SUM(D72:D73)*2</f>
        <v>0</v>
      </c>
      <c r="E74" s="19">
        <f>SUM(E72:E73)*2</f>
        <v>0</v>
      </c>
      <c r="F74" s="19">
        <f>SUM(F72:F73)*2</f>
        <v>0</v>
      </c>
      <c r="G74" s="19">
        <f t="shared" ref="G74:L74" si="27">SUM(G72:G73)*2</f>
        <v>0</v>
      </c>
      <c r="H74" s="19">
        <f t="shared" si="27"/>
        <v>0</v>
      </c>
      <c r="I74" s="19">
        <f t="shared" si="27"/>
        <v>0</v>
      </c>
      <c r="J74" s="19">
        <f t="shared" si="27"/>
        <v>0</v>
      </c>
      <c r="K74" s="19">
        <f t="shared" si="27"/>
        <v>0</v>
      </c>
      <c r="L74" s="19">
        <f t="shared" si="27"/>
        <v>0</v>
      </c>
    </row>
    <row r="75" spans="1:12" ht="15.75" thickBot="1" x14ac:dyDescent="0.3">
      <c r="A75" s="547"/>
      <c r="B75" s="270"/>
      <c r="C75" s="289" t="s">
        <v>80</v>
      </c>
      <c r="D75" s="20">
        <f>SUM(D69:D71)</f>
        <v>0</v>
      </c>
      <c r="E75" s="20">
        <f>SUM(E69:E71)</f>
        <v>1</v>
      </c>
      <c r="F75" s="20">
        <f>SUM(F69:F71)</f>
        <v>0</v>
      </c>
      <c r="G75" s="20">
        <f t="shared" ref="G75:L75" si="28">SUM(G69:G71)</f>
        <v>0</v>
      </c>
      <c r="H75" s="20">
        <f t="shared" si="28"/>
        <v>0</v>
      </c>
      <c r="I75" s="20">
        <f t="shared" si="28"/>
        <v>0</v>
      </c>
      <c r="J75" s="20">
        <f t="shared" si="28"/>
        <v>0</v>
      </c>
      <c r="K75" s="20">
        <f t="shared" si="28"/>
        <v>0</v>
      </c>
      <c r="L75" s="20">
        <f t="shared" si="28"/>
        <v>0</v>
      </c>
    </row>
    <row r="76" spans="1:12" ht="15.75" thickBot="1" x14ac:dyDescent="0.3">
      <c r="A76" s="547"/>
      <c r="B76" s="287"/>
      <c r="C76" s="288" t="s">
        <v>42</v>
      </c>
      <c r="D76" s="19">
        <f>6-D74</f>
        <v>6</v>
      </c>
      <c r="E76" s="19">
        <f>6-E74</f>
        <v>6</v>
      </c>
      <c r="F76" s="19">
        <f>6-F74</f>
        <v>6</v>
      </c>
      <c r="G76" s="19">
        <f t="shared" ref="G76:L76" si="29">6-G74</f>
        <v>6</v>
      </c>
      <c r="H76" s="19">
        <f t="shared" si="29"/>
        <v>6</v>
      </c>
      <c r="I76" s="19">
        <f t="shared" si="29"/>
        <v>6</v>
      </c>
      <c r="J76" s="19">
        <f t="shared" si="29"/>
        <v>6</v>
      </c>
      <c r="K76" s="19">
        <f t="shared" si="29"/>
        <v>6</v>
      </c>
      <c r="L76" s="19">
        <f t="shared" si="29"/>
        <v>6</v>
      </c>
    </row>
    <row r="77" spans="1:12" ht="15.75" thickBot="1" x14ac:dyDescent="0.3">
      <c r="A77" s="547"/>
      <c r="B77" s="287"/>
      <c r="C77" s="288" t="s">
        <v>81</v>
      </c>
      <c r="D77" s="19">
        <f>D76/3</f>
        <v>2</v>
      </c>
      <c r="E77" s="19">
        <f>E76/3</f>
        <v>2</v>
      </c>
      <c r="F77" s="19">
        <f>F76/3</f>
        <v>2</v>
      </c>
      <c r="G77" s="19">
        <f t="shared" ref="G77:L77" si="30">G76/3</f>
        <v>2</v>
      </c>
      <c r="H77" s="19">
        <f t="shared" si="30"/>
        <v>2</v>
      </c>
      <c r="I77" s="19">
        <f t="shared" si="30"/>
        <v>2</v>
      </c>
      <c r="J77" s="19">
        <f t="shared" si="30"/>
        <v>2</v>
      </c>
      <c r="K77" s="19">
        <f t="shared" si="30"/>
        <v>2</v>
      </c>
      <c r="L77" s="19">
        <f t="shared" si="30"/>
        <v>2</v>
      </c>
    </row>
    <row r="78" spans="1:12" ht="51" x14ac:dyDescent="0.25">
      <c r="A78" s="547"/>
      <c r="B78" s="292"/>
      <c r="C78" s="293" t="s">
        <v>82</v>
      </c>
      <c r="D78" s="19" t="str">
        <f>IF(D74=6,"NE",IF(D75&lt;=D77,"Absent",IF(( D75&gt;D77)*(D75&lt;D77*2),"Faible Modéré",IF(D75&gt;=D77*2,"Elevé"))))</f>
        <v>Absent</v>
      </c>
      <c r="E78" s="19" t="str">
        <f>IF(E4="Sortie","",IF(E74=6,"NE",IF(E75&lt;=E77,"Absent",IF(( E75&gt;E77)*(E75&lt;E77*2),"Faible Modéré",IF(E75&gt;=E77*2,"Elevé")))))</f>
        <v>Absent</v>
      </c>
      <c r="F78" s="19" t="str">
        <f>IF(F74=6,"NE",IF(F75&lt;=F77,"Absent",IF(( F75&gt;F77)*(F75&lt;F77*2),"Faible Modéré",IF(F75&gt;=F77*2,"Elevé"))))</f>
        <v>Absent</v>
      </c>
      <c r="G78" s="19" t="str">
        <f t="shared" ref="G78:L78" si="31">IF(G74=6,"NE",IF(G75&lt;=G77,"Absent",IF(( G75&gt;G77)*(G75&lt;G77*2),"Faible Modéré",IF(G75&gt;=G77*2,"Elevé"))))</f>
        <v>Absent</v>
      </c>
      <c r="H78" s="19" t="str">
        <f t="shared" si="31"/>
        <v>Absent</v>
      </c>
      <c r="I78" s="19" t="str">
        <f t="shared" si="31"/>
        <v>Absent</v>
      </c>
      <c r="J78" s="19" t="str">
        <f t="shared" si="31"/>
        <v>Absent</v>
      </c>
      <c r="K78" s="19" t="str">
        <f t="shared" si="31"/>
        <v>Absent</v>
      </c>
      <c r="L78" s="19" t="str">
        <f t="shared" si="31"/>
        <v>Absent</v>
      </c>
    </row>
    <row r="79" spans="1:12" ht="15.75" thickBot="1" x14ac:dyDescent="0.3">
      <c r="A79" s="294"/>
      <c r="B79" s="295"/>
      <c r="C79" s="296" t="s">
        <v>20</v>
      </c>
      <c r="D79" s="22" t="s">
        <v>397</v>
      </c>
      <c r="E79" s="22" t="s">
        <v>398</v>
      </c>
      <c r="F79" s="22" t="s">
        <v>399</v>
      </c>
      <c r="G79" s="22" t="s">
        <v>400</v>
      </c>
      <c r="H79" s="22"/>
      <c r="I79" s="22"/>
      <c r="J79" s="22"/>
      <c r="K79" s="22"/>
      <c r="L79" s="22"/>
    </row>
    <row r="80" spans="1:12" ht="45.75" thickBot="1" x14ac:dyDescent="0.3">
      <c r="A80" s="533" t="s">
        <v>83</v>
      </c>
      <c r="B80" s="275" t="s">
        <v>84</v>
      </c>
      <c r="C80" s="297" t="s">
        <v>85</v>
      </c>
      <c r="D80" s="23">
        <v>0</v>
      </c>
      <c r="E80" s="23">
        <v>3</v>
      </c>
      <c r="F80" s="23" t="s">
        <v>86</v>
      </c>
      <c r="G80" s="23"/>
      <c r="H80" s="23"/>
      <c r="I80" s="23"/>
      <c r="J80" s="23"/>
      <c r="K80" s="23"/>
      <c r="L80" s="23"/>
    </row>
    <row r="81" spans="1:12" ht="45.75" thickBot="1" x14ac:dyDescent="0.3">
      <c r="A81" s="533"/>
      <c r="B81" s="275" t="s">
        <v>84</v>
      </c>
      <c r="C81" s="298" t="s">
        <v>87</v>
      </c>
      <c r="D81" s="23">
        <v>0</v>
      </c>
      <c r="E81" s="23">
        <v>3</v>
      </c>
      <c r="F81" s="23" t="s">
        <v>86</v>
      </c>
      <c r="G81" s="23"/>
      <c r="H81" s="23"/>
      <c r="I81" s="23"/>
      <c r="J81" s="23"/>
      <c r="K81" s="23"/>
      <c r="L81" s="23"/>
    </row>
    <row r="82" spans="1:12" ht="45.75" thickBot="1" x14ac:dyDescent="0.3">
      <c r="A82" s="533"/>
      <c r="B82" s="275" t="s">
        <v>84</v>
      </c>
      <c r="C82" s="298" t="s">
        <v>88</v>
      </c>
      <c r="D82" s="23">
        <v>0</v>
      </c>
      <c r="E82" s="23">
        <v>3</v>
      </c>
      <c r="F82" s="23" t="s">
        <v>86</v>
      </c>
      <c r="G82" s="23"/>
      <c r="H82" s="23"/>
      <c r="I82" s="23"/>
      <c r="J82" s="23"/>
      <c r="K82" s="23"/>
      <c r="L82" s="23"/>
    </row>
    <row r="83" spans="1:12" ht="45.75" thickBot="1" x14ac:dyDescent="0.3">
      <c r="A83" s="533"/>
      <c r="B83" s="275" t="s">
        <v>84</v>
      </c>
      <c r="C83" s="298" t="s">
        <v>89</v>
      </c>
      <c r="D83" s="23">
        <v>1</v>
      </c>
      <c r="E83" s="23">
        <v>3</v>
      </c>
      <c r="F83" s="23">
        <v>3</v>
      </c>
      <c r="G83" s="23"/>
      <c r="H83" s="23"/>
      <c r="I83" s="23"/>
      <c r="J83" s="23"/>
      <c r="K83" s="23"/>
      <c r="L83" s="23"/>
    </row>
    <row r="84" spans="1:12" ht="45.75" thickBot="1" x14ac:dyDescent="0.3">
      <c r="A84" s="533"/>
      <c r="B84" s="275" t="s">
        <v>84</v>
      </c>
      <c r="C84" s="298" t="s">
        <v>90</v>
      </c>
      <c r="D84" s="23">
        <v>1</v>
      </c>
      <c r="E84" s="23">
        <v>3</v>
      </c>
      <c r="F84" s="23">
        <v>3</v>
      </c>
      <c r="G84" s="23"/>
      <c r="H84" s="23"/>
      <c r="I84" s="23"/>
      <c r="J84" s="23"/>
      <c r="K84" s="23"/>
      <c r="L84" s="23"/>
    </row>
    <row r="85" spans="1:12" ht="45.75" thickBot="1" x14ac:dyDescent="0.3">
      <c r="A85" s="533"/>
      <c r="B85" s="275" t="s">
        <v>84</v>
      </c>
      <c r="C85" s="298" t="s">
        <v>91</v>
      </c>
      <c r="D85" s="23">
        <v>0</v>
      </c>
      <c r="E85" s="23">
        <v>0</v>
      </c>
      <c r="F85" s="23">
        <v>1</v>
      </c>
      <c r="G85" s="23"/>
      <c r="H85" s="23"/>
      <c r="I85" s="23"/>
      <c r="J85" s="23"/>
      <c r="K85" s="23"/>
      <c r="L85" s="23"/>
    </row>
    <row r="86" spans="1:12" ht="45.75" thickBot="1" x14ac:dyDescent="0.3">
      <c r="A86" s="533"/>
      <c r="B86" s="275" t="s">
        <v>84</v>
      </c>
      <c r="C86" s="299" t="s">
        <v>92</v>
      </c>
      <c r="D86" s="23">
        <v>1</v>
      </c>
      <c r="E86" s="23">
        <v>2</v>
      </c>
      <c r="F86" s="23">
        <v>0</v>
      </c>
      <c r="G86" s="23"/>
      <c r="H86" s="23"/>
      <c r="I86" s="23"/>
      <c r="J86" s="23"/>
      <c r="K86" s="23"/>
      <c r="L86" s="23"/>
    </row>
    <row r="87" spans="1:12" ht="15.75" thickBot="1" x14ac:dyDescent="0.3">
      <c r="A87" s="533"/>
      <c r="B87" s="300"/>
      <c r="C87" s="301" t="s">
        <v>38</v>
      </c>
      <c r="D87" s="24">
        <f>COUNTIF(D80:D86,"NE")</f>
        <v>0</v>
      </c>
      <c r="E87" s="24">
        <f>COUNTIF(E80:E86,"NE")</f>
        <v>0</v>
      </c>
      <c r="F87" s="24">
        <f>COUNTIF(F80:F86,"NE")</f>
        <v>3</v>
      </c>
      <c r="G87" s="24">
        <f t="shared" ref="G87:L87" si="32">COUNTIF(G80:G86,"NE")</f>
        <v>0</v>
      </c>
      <c r="H87" s="24">
        <f t="shared" si="32"/>
        <v>0</v>
      </c>
      <c r="I87" s="24">
        <f t="shared" si="32"/>
        <v>0</v>
      </c>
      <c r="J87" s="24">
        <f t="shared" si="32"/>
        <v>0</v>
      </c>
      <c r="K87" s="24">
        <f t="shared" si="32"/>
        <v>0</v>
      </c>
      <c r="L87" s="24">
        <f t="shared" si="32"/>
        <v>0</v>
      </c>
    </row>
    <row r="88" spans="1:12" ht="26.25" thickBot="1" x14ac:dyDescent="0.3">
      <c r="A88" s="533"/>
      <c r="B88" s="300"/>
      <c r="C88" s="301" t="s">
        <v>39</v>
      </c>
      <c r="D88" s="24">
        <f>COUNTIF(D80:D86,"NC")</f>
        <v>0</v>
      </c>
      <c r="E88" s="24">
        <f>COUNTIF(E80:E86,"NC")</f>
        <v>0</v>
      </c>
      <c r="F88" s="24">
        <f>COUNTIF(F80:F86,"NC")</f>
        <v>0</v>
      </c>
      <c r="G88" s="24">
        <f t="shared" ref="G88:L88" si="33">COUNTIF(G80:G86,"NC")</f>
        <v>0</v>
      </c>
      <c r="H88" s="24">
        <f t="shared" si="33"/>
        <v>0</v>
      </c>
      <c r="I88" s="24">
        <f t="shared" si="33"/>
        <v>0</v>
      </c>
      <c r="J88" s="24">
        <f t="shared" si="33"/>
        <v>0</v>
      </c>
      <c r="K88" s="24">
        <f t="shared" si="33"/>
        <v>0</v>
      </c>
      <c r="L88" s="24">
        <f t="shared" si="33"/>
        <v>0</v>
      </c>
    </row>
    <row r="89" spans="1:12" ht="15.75" thickBot="1" x14ac:dyDescent="0.3">
      <c r="A89" s="533"/>
      <c r="B89" s="300"/>
      <c r="C89" s="301" t="s">
        <v>40</v>
      </c>
      <c r="D89" s="24">
        <f>SUM(D87:D88)*3</f>
        <v>0</v>
      </c>
      <c r="E89" s="24">
        <f>SUM(E87:E88)*3</f>
        <v>0</v>
      </c>
      <c r="F89" s="24">
        <f>SUM(F87:F88)*3</f>
        <v>9</v>
      </c>
      <c r="G89" s="24">
        <f t="shared" ref="G89:L89" si="34">SUM(G87:G88)*3</f>
        <v>0</v>
      </c>
      <c r="H89" s="24">
        <f t="shared" si="34"/>
        <v>0</v>
      </c>
      <c r="I89" s="24">
        <f t="shared" si="34"/>
        <v>0</v>
      </c>
      <c r="J89" s="24">
        <f t="shared" si="34"/>
        <v>0</v>
      </c>
      <c r="K89" s="24">
        <f t="shared" si="34"/>
        <v>0</v>
      </c>
      <c r="L89" s="24">
        <f t="shared" si="34"/>
        <v>0</v>
      </c>
    </row>
    <row r="90" spans="1:12" ht="15.75" thickBot="1" x14ac:dyDescent="0.3">
      <c r="A90" s="533"/>
      <c r="B90" s="270"/>
      <c r="C90" s="302" t="s">
        <v>93</v>
      </c>
      <c r="D90" s="25">
        <f>SUM(D80:D86)</f>
        <v>3</v>
      </c>
      <c r="E90" s="25">
        <f>SUM(E80:E86)</f>
        <v>17</v>
      </c>
      <c r="F90" s="25">
        <f>SUM(F80:F86)</f>
        <v>7</v>
      </c>
      <c r="G90" s="25">
        <f t="shared" ref="G90:L90" si="35">SUM(G80:G86)</f>
        <v>0</v>
      </c>
      <c r="H90" s="25">
        <f t="shared" si="35"/>
        <v>0</v>
      </c>
      <c r="I90" s="25">
        <f t="shared" si="35"/>
        <v>0</v>
      </c>
      <c r="J90" s="25">
        <f t="shared" si="35"/>
        <v>0</v>
      </c>
      <c r="K90" s="25">
        <f t="shared" si="35"/>
        <v>0</v>
      </c>
      <c r="L90" s="25">
        <f t="shared" si="35"/>
        <v>0</v>
      </c>
    </row>
    <row r="91" spans="1:12" ht="15.75" thickBot="1" x14ac:dyDescent="0.3">
      <c r="A91" s="533"/>
      <c r="B91" s="300"/>
      <c r="C91" s="301" t="s">
        <v>42</v>
      </c>
      <c r="D91" s="24">
        <f>21-89:89</f>
        <v>21</v>
      </c>
      <c r="E91" s="24">
        <f>21-89:89</f>
        <v>21</v>
      </c>
      <c r="F91" s="24">
        <f>21-89:89</f>
        <v>12</v>
      </c>
      <c r="G91" s="24">
        <f t="shared" ref="G91:L91" si="36">21-89:89</f>
        <v>21</v>
      </c>
      <c r="H91" s="24">
        <f t="shared" si="36"/>
        <v>21</v>
      </c>
      <c r="I91" s="24">
        <f t="shared" si="36"/>
        <v>21</v>
      </c>
      <c r="J91" s="24">
        <f t="shared" si="36"/>
        <v>21</v>
      </c>
      <c r="K91" s="24">
        <f t="shared" si="36"/>
        <v>21</v>
      </c>
      <c r="L91" s="24">
        <f t="shared" si="36"/>
        <v>21</v>
      </c>
    </row>
    <row r="92" spans="1:12" ht="15.75" thickBot="1" x14ac:dyDescent="0.3">
      <c r="A92" s="533"/>
      <c r="B92" s="300"/>
      <c r="C92" s="301" t="s">
        <v>43</v>
      </c>
      <c r="D92" s="24">
        <f>91:91/4</f>
        <v>5.25</v>
      </c>
      <c r="E92" s="24">
        <f>91:91/4</f>
        <v>5.25</v>
      </c>
      <c r="F92" s="24">
        <f>91:91/4</f>
        <v>3</v>
      </c>
      <c r="G92" s="24">
        <f t="shared" ref="G92:L92" si="37">91:91/4</f>
        <v>5.25</v>
      </c>
      <c r="H92" s="24">
        <f t="shared" si="37"/>
        <v>5.25</v>
      </c>
      <c r="I92" s="24">
        <f t="shared" si="37"/>
        <v>5.25</v>
      </c>
      <c r="J92" s="24">
        <f t="shared" si="37"/>
        <v>5.25</v>
      </c>
      <c r="K92" s="24">
        <f t="shared" si="37"/>
        <v>5.25</v>
      </c>
      <c r="L92" s="24">
        <f t="shared" si="37"/>
        <v>5.25</v>
      </c>
    </row>
    <row r="93" spans="1:12" ht="90.75" thickBot="1" x14ac:dyDescent="0.3">
      <c r="A93" s="533"/>
      <c r="B93" s="303"/>
      <c r="C93" s="304" t="s">
        <v>94</v>
      </c>
      <c r="D93" s="24" t="str">
        <f>IF(D89=21,"NE",IF(D90&lt;=D92,"Absent",IF((D90&gt;D92)*(D90&lt;D92*2),"Faible",IF((D90&gt;D92)*2*(D90&lt;D92*3),"Modéré",IF(D90&gt;=D92*3,"Elevé")))))</f>
        <v>Absent</v>
      </c>
      <c r="E93" s="24" t="str">
        <f>IF(E4="Sortie","",IF(E89=21,"NE",IF(E90&lt;=E92,"Absent",IF((E90&gt;E92)*(E90&lt;E92*2),"Faible",IF((E90&gt;E92)*2*(E90&lt;E92*3),"Modéré",IF(E90&gt;=E92*3,"Elevé"))))))</f>
        <v>Elevé</v>
      </c>
      <c r="F93" s="24" t="str">
        <f>IF(F89=21,"NE",IF(F90&lt;=F92,"Absent",IF((F90&gt;F92)*(F90&lt;F92*2),"Faible",IF((F90&gt;F92)*2*(F90&lt;F92*3),"Modéré",IF(F90&gt;=F92*3,"Elevé")))))</f>
        <v>Modéré</v>
      </c>
      <c r="G93" s="24" t="str">
        <f t="shared" ref="G93:L93" si="38">IF(G89=21,"NE",IF(G90&lt;=G92,"Absent",IF((G90&gt;G92)*(G90&lt;G92*2),"Faible",IF((G90&gt;G92)*2*(G90&lt;G92*3),"Modéré",IF(G90&gt;=G92*3,"Elevé")))))</f>
        <v>Absent</v>
      </c>
      <c r="H93" s="24" t="str">
        <f t="shared" si="38"/>
        <v>Absent</v>
      </c>
      <c r="I93" s="24" t="str">
        <f t="shared" si="38"/>
        <v>Absent</v>
      </c>
      <c r="J93" s="24" t="str">
        <f t="shared" si="38"/>
        <v>Absent</v>
      </c>
      <c r="K93" s="24" t="str">
        <f t="shared" si="38"/>
        <v>Absent</v>
      </c>
      <c r="L93" s="24" t="str">
        <f t="shared" si="38"/>
        <v>Absent</v>
      </c>
    </row>
    <row r="94" spans="1:12" ht="15.75" thickBot="1" x14ac:dyDescent="0.3">
      <c r="A94" s="294"/>
      <c r="B94" s="295"/>
      <c r="C94" s="296" t="s">
        <v>20</v>
      </c>
      <c r="D94" s="26" t="s">
        <v>397</v>
      </c>
      <c r="E94" s="26" t="s">
        <v>398</v>
      </c>
      <c r="F94" s="26" t="s">
        <v>399</v>
      </c>
      <c r="G94" s="26" t="s">
        <v>400</v>
      </c>
      <c r="H94" s="26"/>
      <c r="I94" s="26"/>
      <c r="J94" s="26"/>
      <c r="K94" s="26"/>
      <c r="L94" s="26"/>
    </row>
    <row r="95" spans="1:12" ht="45.75" thickBot="1" x14ac:dyDescent="0.3">
      <c r="A95" s="529" t="s">
        <v>95</v>
      </c>
      <c r="B95" s="275" t="s">
        <v>84</v>
      </c>
      <c r="C95" s="297" t="s">
        <v>96</v>
      </c>
      <c r="D95" s="23">
        <v>2</v>
      </c>
      <c r="E95" s="23">
        <v>1</v>
      </c>
      <c r="F95" s="23" t="s">
        <v>86</v>
      </c>
      <c r="G95" s="23"/>
      <c r="H95" s="23"/>
      <c r="I95" s="23"/>
      <c r="J95" s="23"/>
      <c r="K95" s="23"/>
      <c r="L95" s="23"/>
    </row>
    <row r="96" spans="1:12" ht="45.75" thickBot="1" x14ac:dyDescent="0.3">
      <c r="A96" s="529"/>
      <c r="B96" s="275" t="s">
        <v>84</v>
      </c>
      <c r="C96" s="298" t="s">
        <v>97</v>
      </c>
      <c r="D96" s="23">
        <v>0</v>
      </c>
      <c r="E96" s="23">
        <v>2</v>
      </c>
      <c r="F96" s="23">
        <v>3</v>
      </c>
      <c r="G96" s="23"/>
      <c r="H96" s="23"/>
      <c r="I96" s="23"/>
      <c r="J96" s="23"/>
      <c r="K96" s="23"/>
      <c r="L96" s="23"/>
    </row>
    <row r="97" spans="1:12" ht="45.75" thickBot="1" x14ac:dyDescent="0.3">
      <c r="A97" s="529"/>
      <c r="B97" s="275" t="s">
        <v>84</v>
      </c>
      <c r="C97" s="298" t="s">
        <v>98</v>
      </c>
      <c r="D97" s="23">
        <v>1</v>
      </c>
      <c r="E97" s="23">
        <v>1</v>
      </c>
      <c r="F97" s="23" t="s">
        <v>86</v>
      </c>
      <c r="G97" s="23"/>
      <c r="H97" s="23"/>
      <c r="I97" s="23"/>
      <c r="J97" s="23"/>
      <c r="K97" s="23"/>
      <c r="L97" s="23"/>
    </row>
    <row r="98" spans="1:12" ht="45.75" thickBot="1" x14ac:dyDescent="0.3">
      <c r="A98" s="529"/>
      <c r="B98" s="275" t="s">
        <v>84</v>
      </c>
      <c r="C98" s="298" t="s">
        <v>99</v>
      </c>
      <c r="D98" s="23">
        <v>1</v>
      </c>
      <c r="E98" s="23">
        <v>2</v>
      </c>
      <c r="F98" s="23">
        <v>2</v>
      </c>
      <c r="G98" s="23"/>
      <c r="H98" s="23"/>
      <c r="I98" s="23"/>
      <c r="J98" s="23"/>
      <c r="K98" s="23"/>
      <c r="L98" s="23"/>
    </row>
    <row r="99" spans="1:12" ht="45.75" thickBot="1" x14ac:dyDescent="0.3">
      <c r="A99" s="529"/>
      <c r="B99" s="275" t="s">
        <v>84</v>
      </c>
      <c r="C99" s="305" t="s">
        <v>100</v>
      </c>
      <c r="D99" s="23">
        <v>0</v>
      </c>
      <c r="E99" s="23">
        <v>0</v>
      </c>
      <c r="F99" s="23">
        <v>0</v>
      </c>
      <c r="G99" s="23"/>
      <c r="H99" s="23"/>
      <c r="I99" s="23"/>
      <c r="J99" s="23"/>
      <c r="K99" s="23"/>
      <c r="L99" s="23"/>
    </row>
    <row r="100" spans="1:12" ht="15.75" thickBot="1" x14ac:dyDescent="0.3">
      <c r="A100" s="529"/>
      <c r="B100" s="300"/>
      <c r="C100" s="301" t="s">
        <v>38</v>
      </c>
      <c r="D100" s="24">
        <f>COUNTIF(D95:D99,"NE")</f>
        <v>0</v>
      </c>
      <c r="E100" s="24">
        <f>COUNTIF(E95:E99,"NE")</f>
        <v>0</v>
      </c>
      <c r="F100" s="24">
        <f>COUNTIF(F95:F99,"NE")</f>
        <v>2</v>
      </c>
      <c r="G100" s="24">
        <f t="shared" ref="G100:L100" si="39">COUNTIF(G95:G99,"NE")</f>
        <v>0</v>
      </c>
      <c r="H100" s="24">
        <f t="shared" si="39"/>
        <v>0</v>
      </c>
      <c r="I100" s="24">
        <f t="shared" si="39"/>
        <v>0</v>
      </c>
      <c r="J100" s="24">
        <f t="shared" si="39"/>
        <v>0</v>
      </c>
      <c r="K100" s="24">
        <f t="shared" si="39"/>
        <v>0</v>
      </c>
      <c r="L100" s="24">
        <f t="shared" si="39"/>
        <v>0</v>
      </c>
    </row>
    <row r="101" spans="1:12" ht="26.25" thickBot="1" x14ac:dyDescent="0.3">
      <c r="A101" s="529"/>
      <c r="B101" s="300"/>
      <c r="C101" s="301" t="s">
        <v>39</v>
      </c>
      <c r="D101" s="24">
        <f>COUNTIF(D95:D99,"NC")</f>
        <v>0</v>
      </c>
      <c r="E101" s="24">
        <f>COUNTIF(E95:E99,"NC")</f>
        <v>0</v>
      </c>
      <c r="F101" s="24">
        <f>COUNTIF(F95:F99,"NC")</f>
        <v>0</v>
      </c>
      <c r="G101" s="24">
        <f t="shared" ref="G101:L101" si="40">COUNTIF(G95:G99,"NC")</f>
        <v>0</v>
      </c>
      <c r="H101" s="24">
        <f t="shared" si="40"/>
        <v>0</v>
      </c>
      <c r="I101" s="24">
        <f t="shared" si="40"/>
        <v>0</v>
      </c>
      <c r="J101" s="24">
        <f t="shared" si="40"/>
        <v>0</v>
      </c>
      <c r="K101" s="24">
        <f t="shared" si="40"/>
        <v>0</v>
      </c>
      <c r="L101" s="24">
        <f t="shared" si="40"/>
        <v>0</v>
      </c>
    </row>
    <row r="102" spans="1:12" ht="15.75" thickBot="1" x14ac:dyDescent="0.3">
      <c r="A102" s="529"/>
      <c r="B102" s="300"/>
      <c r="C102" s="301" t="s">
        <v>40</v>
      </c>
      <c r="D102" s="24">
        <f>SUM(D100:D101)*3</f>
        <v>0</v>
      </c>
      <c r="E102" s="24">
        <f>SUM(E100:E101)*3</f>
        <v>0</v>
      </c>
      <c r="F102" s="24">
        <f>SUM(F100:F101)*3</f>
        <v>6</v>
      </c>
      <c r="G102" s="24">
        <f t="shared" ref="G102:L102" si="41">SUM(G100:G101)*3</f>
        <v>0</v>
      </c>
      <c r="H102" s="24">
        <f t="shared" si="41"/>
        <v>0</v>
      </c>
      <c r="I102" s="24">
        <f t="shared" si="41"/>
        <v>0</v>
      </c>
      <c r="J102" s="24">
        <f t="shared" si="41"/>
        <v>0</v>
      </c>
      <c r="K102" s="24">
        <f t="shared" si="41"/>
        <v>0</v>
      </c>
      <c r="L102" s="24">
        <f t="shared" si="41"/>
        <v>0</v>
      </c>
    </row>
    <row r="103" spans="1:12" ht="15.75" thickBot="1" x14ac:dyDescent="0.3">
      <c r="A103" s="529"/>
      <c r="B103" s="270"/>
      <c r="C103" s="302" t="s">
        <v>62</v>
      </c>
      <c r="D103" s="25">
        <f>SUM(D95:D99)</f>
        <v>4</v>
      </c>
      <c r="E103" s="25">
        <f>SUM(E95:E99)</f>
        <v>6</v>
      </c>
      <c r="F103" s="25">
        <f>SUM(F95:F99)</f>
        <v>5</v>
      </c>
      <c r="G103" s="25">
        <f t="shared" ref="G103:L103" si="42">SUM(G95:G99)</f>
        <v>0</v>
      </c>
      <c r="H103" s="25">
        <f t="shared" si="42"/>
        <v>0</v>
      </c>
      <c r="I103" s="25">
        <f t="shared" si="42"/>
        <v>0</v>
      </c>
      <c r="J103" s="25">
        <f t="shared" si="42"/>
        <v>0</v>
      </c>
      <c r="K103" s="25">
        <f t="shared" si="42"/>
        <v>0</v>
      </c>
      <c r="L103" s="25">
        <f t="shared" si="42"/>
        <v>0</v>
      </c>
    </row>
    <row r="104" spans="1:12" ht="15.75" thickBot="1" x14ac:dyDescent="0.3">
      <c r="A104" s="529"/>
      <c r="B104" s="300"/>
      <c r="C104" s="301" t="s">
        <v>42</v>
      </c>
      <c r="D104" s="24">
        <f>15-102:102</f>
        <v>15</v>
      </c>
      <c r="E104" s="24">
        <f>15-102:102</f>
        <v>15</v>
      </c>
      <c r="F104" s="24">
        <f>15-102:102</f>
        <v>9</v>
      </c>
      <c r="G104" s="24">
        <f t="shared" ref="G104:L104" si="43">15-102:102</f>
        <v>15</v>
      </c>
      <c r="H104" s="24">
        <f t="shared" si="43"/>
        <v>15</v>
      </c>
      <c r="I104" s="24">
        <f t="shared" si="43"/>
        <v>15</v>
      </c>
      <c r="J104" s="24">
        <f t="shared" si="43"/>
        <v>15</v>
      </c>
      <c r="K104" s="24">
        <f t="shared" si="43"/>
        <v>15</v>
      </c>
      <c r="L104" s="24">
        <f t="shared" si="43"/>
        <v>15</v>
      </c>
    </row>
    <row r="105" spans="1:12" ht="15.75" thickBot="1" x14ac:dyDescent="0.3">
      <c r="A105" s="529"/>
      <c r="B105" s="300"/>
      <c r="C105" s="301" t="s">
        <v>43</v>
      </c>
      <c r="D105" s="24">
        <f>104:104/4</f>
        <v>3.75</v>
      </c>
      <c r="E105" s="24">
        <f>104:104/4</f>
        <v>3.75</v>
      </c>
      <c r="F105" s="24">
        <f>104:104/4</f>
        <v>2.25</v>
      </c>
      <c r="G105" s="24">
        <f t="shared" ref="G105:L105" si="44">104:104/4</f>
        <v>3.75</v>
      </c>
      <c r="H105" s="24">
        <f t="shared" si="44"/>
        <v>3.75</v>
      </c>
      <c r="I105" s="24">
        <f t="shared" si="44"/>
        <v>3.75</v>
      </c>
      <c r="J105" s="24">
        <f t="shared" si="44"/>
        <v>3.75</v>
      </c>
      <c r="K105" s="24">
        <f t="shared" si="44"/>
        <v>3.75</v>
      </c>
      <c r="L105" s="24">
        <f t="shared" si="44"/>
        <v>3.75</v>
      </c>
    </row>
    <row r="106" spans="1:12" ht="90.75" thickBot="1" x14ac:dyDescent="0.3">
      <c r="A106" s="529"/>
      <c r="B106" s="303"/>
      <c r="C106" s="304" t="s">
        <v>101</v>
      </c>
      <c r="D106" s="24" t="str">
        <f>IF(D102=15,"NE",IF(D103&lt;=D105,"Absent",IF((D103&gt;D105)*(D103&lt;D105*2),"Faible",IF((D103&gt;D105)*2*(D103&lt;D105*3),"Modéré",IF(D103&gt;=D105*3,"Elevé")))))</f>
        <v>Faible</v>
      </c>
      <c r="E106" s="24" t="str">
        <f>IF(E4="Sortie","",IF(E102=15,"NE",IF(E103&lt;=E105,"Absent",IF((E103&gt;E105)*(E103&lt;E105*2),"Faible",IF((E103&gt;E105)*2*(E103&lt;E105*3),"Modéré",IF(E103&gt;=E105*3,"Elevé"))))))</f>
        <v>Faible</v>
      </c>
      <c r="F106" s="24" t="str">
        <f>IF(F102=15,"NE",IF(F103&lt;=F105,"Absent",IF((F103&gt;F105)*(F103&lt;F105*2),"Faible",IF((F103&gt;F105)*2*(F103&lt;F105*3),"Modéré",IF(F103&gt;=F105*3,"Elevé")))))</f>
        <v>Modéré</v>
      </c>
      <c r="G106" s="24" t="str">
        <f t="shared" ref="G106:L106" si="45">IF(G102=15,"NE",IF(G103&lt;=G105,"Absent",IF((G103&gt;G105)*(G103&lt;G105*2),"Faible",IF((G103&gt;G105)*2*(G103&lt;G105*3),"Modéré",IF(G103&gt;=G105*3,"Elevé")))))</f>
        <v>Absent</v>
      </c>
      <c r="H106" s="24" t="str">
        <f t="shared" si="45"/>
        <v>Absent</v>
      </c>
      <c r="I106" s="24" t="str">
        <f t="shared" si="45"/>
        <v>Absent</v>
      </c>
      <c r="J106" s="24" t="str">
        <f t="shared" si="45"/>
        <v>Absent</v>
      </c>
      <c r="K106" s="24" t="str">
        <f t="shared" si="45"/>
        <v>Absent</v>
      </c>
      <c r="L106" s="24" t="str">
        <f t="shared" si="45"/>
        <v>Absent</v>
      </c>
    </row>
    <row r="107" spans="1:12" ht="15.75" thickBot="1" x14ac:dyDescent="0.3">
      <c r="A107" s="294"/>
      <c r="B107" s="295"/>
      <c r="C107" s="296" t="s">
        <v>72</v>
      </c>
      <c r="D107" s="26" t="s">
        <v>397</v>
      </c>
      <c r="E107" s="26" t="s">
        <v>398</v>
      </c>
      <c r="F107" s="26" t="s">
        <v>399</v>
      </c>
      <c r="G107" s="26" t="s">
        <v>400</v>
      </c>
      <c r="H107" s="26"/>
      <c r="I107" s="26"/>
      <c r="J107" s="26"/>
      <c r="K107" s="26"/>
      <c r="L107" s="26"/>
    </row>
    <row r="108" spans="1:12" ht="57" thickBot="1" x14ac:dyDescent="0.3">
      <c r="A108" s="529" t="s">
        <v>102</v>
      </c>
      <c r="B108" s="275" t="s">
        <v>103</v>
      </c>
      <c r="C108" s="297" t="s">
        <v>104</v>
      </c>
      <c r="D108" s="23">
        <v>0</v>
      </c>
      <c r="E108" s="23">
        <v>0</v>
      </c>
      <c r="F108" s="23">
        <v>0</v>
      </c>
      <c r="G108" s="23"/>
      <c r="H108" s="23"/>
      <c r="I108" s="23"/>
      <c r="J108" s="23"/>
      <c r="K108" s="23"/>
      <c r="L108" s="23"/>
    </row>
    <row r="109" spans="1:12" ht="34.5" thickBot="1" x14ac:dyDescent="0.3">
      <c r="A109" s="529"/>
      <c r="B109" s="275" t="s">
        <v>105</v>
      </c>
      <c r="C109" s="298" t="s">
        <v>106</v>
      </c>
      <c r="D109" s="23">
        <v>0</v>
      </c>
      <c r="E109" s="23">
        <v>0</v>
      </c>
      <c r="F109" s="23">
        <v>0</v>
      </c>
      <c r="G109" s="23"/>
      <c r="H109" s="23"/>
      <c r="I109" s="23"/>
      <c r="J109" s="23"/>
      <c r="K109" s="23"/>
      <c r="L109" s="23"/>
    </row>
    <row r="110" spans="1:12" ht="34.5" thickBot="1" x14ac:dyDescent="0.3">
      <c r="A110" s="529"/>
      <c r="B110" s="275" t="s">
        <v>107</v>
      </c>
      <c r="C110" s="298" t="s">
        <v>108</v>
      </c>
      <c r="D110" s="23">
        <v>1</v>
      </c>
      <c r="E110" s="23">
        <v>0</v>
      </c>
      <c r="F110" s="23" t="s">
        <v>86</v>
      </c>
      <c r="G110" s="23"/>
      <c r="H110" s="23"/>
      <c r="I110" s="23"/>
      <c r="J110" s="23"/>
      <c r="K110" s="23"/>
      <c r="L110" s="23"/>
    </row>
    <row r="111" spans="1:12" ht="39" thickBot="1" x14ac:dyDescent="0.3">
      <c r="A111" s="529"/>
      <c r="B111" s="275" t="s">
        <v>109</v>
      </c>
      <c r="C111" s="306" t="s">
        <v>110</v>
      </c>
      <c r="D111" s="23">
        <v>0</v>
      </c>
      <c r="E111" s="23">
        <v>1</v>
      </c>
      <c r="F111" s="23">
        <v>0</v>
      </c>
      <c r="G111" s="23"/>
      <c r="H111" s="23"/>
      <c r="I111" s="23"/>
      <c r="J111" s="23"/>
      <c r="K111" s="23"/>
      <c r="L111" s="23"/>
    </row>
    <row r="112" spans="1:12" ht="34.5" thickBot="1" x14ac:dyDescent="0.3">
      <c r="A112" s="529"/>
      <c r="B112" s="275" t="s">
        <v>111</v>
      </c>
      <c r="C112" s="298" t="s">
        <v>112</v>
      </c>
      <c r="D112" s="23">
        <v>0</v>
      </c>
      <c r="E112" s="23">
        <v>2</v>
      </c>
      <c r="F112" s="23">
        <v>2</v>
      </c>
      <c r="G112" s="23"/>
      <c r="H112" s="23"/>
      <c r="I112" s="23"/>
      <c r="J112" s="23"/>
      <c r="K112" s="23"/>
      <c r="L112" s="23"/>
    </row>
    <row r="113" spans="1:12" ht="34.5" thickBot="1" x14ac:dyDescent="0.3">
      <c r="A113" s="529"/>
      <c r="B113" s="275" t="s">
        <v>113</v>
      </c>
      <c r="C113" s="298" t="s">
        <v>114</v>
      </c>
      <c r="D113" s="23">
        <v>0</v>
      </c>
      <c r="E113" s="23">
        <v>0</v>
      </c>
      <c r="F113" s="23">
        <v>0</v>
      </c>
      <c r="G113" s="23"/>
      <c r="H113" s="23"/>
      <c r="I113" s="23"/>
      <c r="J113" s="23"/>
      <c r="K113" s="23"/>
      <c r="L113" s="23"/>
    </row>
    <row r="114" spans="1:12" ht="34.5" thickBot="1" x14ac:dyDescent="0.3">
      <c r="A114" s="529"/>
      <c r="B114" s="275" t="s">
        <v>115</v>
      </c>
      <c r="C114" s="298" t="s">
        <v>116</v>
      </c>
      <c r="D114" s="23">
        <v>0</v>
      </c>
      <c r="E114" s="23">
        <v>1</v>
      </c>
      <c r="F114" s="23">
        <v>2</v>
      </c>
      <c r="G114" s="23"/>
      <c r="H114" s="23"/>
      <c r="I114" s="23"/>
      <c r="J114" s="23"/>
      <c r="K114" s="23"/>
      <c r="L114" s="23"/>
    </row>
    <row r="115" spans="1:12" ht="34.5" thickBot="1" x14ac:dyDescent="0.3">
      <c r="A115" s="529"/>
      <c r="B115" s="275" t="s">
        <v>115</v>
      </c>
      <c r="C115" s="298" t="s">
        <v>117</v>
      </c>
      <c r="D115" s="23">
        <v>1</v>
      </c>
      <c r="E115" s="23">
        <v>0</v>
      </c>
      <c r="F115" s="23">
        <v>2</v>
      </c>
      <c r="G115" s="23"/>
      <c r="H115" s="23"/>
      <c r="I115" s="23"/>
      <c r="J115" s="23"/>
      <c r="K115" s="23"/>
      <c r="L115" s="23"/>
    </row>
    <row r="116" spans="1:12" ht="34.5" thickBot="1" x14ac:dyDescent="0.3">
      <c r="A116" s="529"/>
      <c r="B116" s="275" t="s">
        <v>118</v>
      </c>
      <c r="C116" s="299" t="s">
        <v>119</v>
      </c>
      <c r="D116" s="23">
        <v>0</v>
      </c>
      <c r="E116" s="23">
        <v>1</v>
      </c>
      <c r="F116" s="23">
        <v>0</v>
      </c>
      <c r="G116" s="23"/>
      <c r="H116" s="23"/>
      <c r="I116" s="23"/>
      <c r="J116" s="23"/>
      <c r="K116" s="23"/>
      <c r="L116" s="23"/>
    </row>
    <row r="117" spans="1:12" ht="15.75" thickBot="1" x14ac:dyDescent="0.3">
      <c r="A117" s="529"/>
      <c r="B117" s="307"/>
      <c r="C117" s="301" t="s">
        <v>38</v>
      </c>
      <c r="D117" s="24">
        <f>COUNTIF(D108:D116,"NE")</f>
        <v>0</v>
      </c>
      <c r="E117" s="24">
        <f>COUNTIF(E108:E116,"NE")</f>
        <v>0</v>
      </c>
      <c r="F117" s="24">
        <f>COUNTIF(F108:F116,"NE")</f>
        <v>1</v>
      </c>
      <c r="G117" s="24">
        <f t="shared" ref="G117:L117" si="46">COUNTIF(G108:G116,"NE")</f>
        <v>0</v>
      </c>
      <c r="H117" s="24">
        <f t="shared" si="46"/>
        <v>0</v>
      </c>
      <c r="I117" s="24">
        <f t="shared" si="46"/>
        <v>0</v>
      </c>
      <c r="J117" s="24">
        <f t="shared" si="46"/>
        <v>0</v>
      </c>
      <c r="K117" s="24">
        <f t="shared" si="46"/>
        <v>0</v>
      </c>
      <c r="L117" s="24">
        <f t="shared" si="46"/>
        <v>0</v>
      </c>
    </row>
    <row r="118" spans="1:12" ht="26.25" thickBot="1" x14ac:dyDescent="0.3">
      <c r="A118" s="529"/>
      <c r="B118" s="307"/>
      <c r="C118" s="301" t="s">
        <v>39</v>
      </c>
      <c r="D118" s="24">
        <f>COUNTIF(D108:D116,"NC")</f>
        <v>0</v>
      </c>
      <c r="E118" s="24">
        <f>COUNTIF(E108:E116,"NC")</f>
        <v>0</v>
      </c>
      <c r="F118" s="24">
        <f>COUNTIF(F108:F116,"NC")</f>
        <v>0</v>
      </c>
      <c r="G118" s="24">
        <f t="shared" ref="G118:L118" si="47">COUNTIF(G108:G116,"NC")</f>
        <v>0</v>
      </c>
      <c r="H118" s="24">
        <f t="shared" si="47"/>
        <v>0</v>
      </c>
      <c r="I118" s="24">
        <f t="shared" si="47"/>
        <v>0</v>
      </c>
      <c r="J118" s="24">
        <f t="shared" si="47"/>
        <v>0</v>
      </c>
      <c r="K118" s="24">
        <f t="shared" si="47"/>
        <v>0</v>
      </c>
      <c r="L118" s="24">
        <f t="shared" si="47"/>
        <v>0</v>
      </c>
    </row>
    <row r="119" spans="1:12" ht="15.75" thickBot="1" x14ac:dyDescent="0.3">
      <c r="A119" s="529"/>
      <c r="B119" s="307"/>
      <c r="C119" s="301" t="s">
        <v>79</v>
      </c>
      <c r="D119" s="24">
        <f>SUM(D117:D118)*2</f>
        <v>0</v>
      </c>
      <c r="E119" s="24">
        <f>SUM(E117:E118)*2</f>
        <v>0</v>
      </c>
      <c r="F119" s="24">
        <f>SUM(F117:F118)*2</f>
        <v>2</v>
      </c>
      <c r="G119" s="24">
        <f t="shared" ref="G119:L119" si="48">SUM(G117:G118)*2</f>
        <v>0</v>
      </c>
      <c r="H119" s="24">
        <f t="shared" si="48"/>
        <v>0</v>
      </c>
      <c r="I119" s="24">
        <f t="shared" si="48"/>
        <v>0</v>
      </c>
      <c r="J119" s="24">
        <f t="shared" si="48"/>
        <v>0</v>
      </c>
      <c r="K119" s="24">
        <f t="shared" si="48"/>
        <v>0</v>
      </c>
      <c r="L119" s="24">
        <f t="shared" si="48"/>
        <v>0</v>
      </c>
    </row>
    <row r="120" spans="1:12" ht="15.75" thickBot="1" x14ac:dyDescent="0.3">
      <c r="A120" s="529"/>
      <c r="B120" s="307"/>
      <c r="C120" s="302" t="s">
        <v>120</v>
      </c>
      <c r="D120" s="25">
        <f>SUM(D108:D116)</f>
        <v>2</v>
      </c>
      <c r="E120" s="25">
        <f>SUM(E108:E116)</f>
        <v>5</v>
      </c>
      <c r="F120" s="25">
        <f>SUM(F108:F116)</f>
        <v>6</v>
      </c>
      <c r="G120" s="25">
        <f t="shared" ref="G120:L120" si="49">SUM(G108:G116)</f>
        <v>0</v>
      </c>
      <c r="H120" s="25">
        <f t="shared" si="49"/>
        <v>0</v>
      </c>
      <c r="I120" s="25">
        <f t="shared" si="49"/>
        <v>0</v>
      </c>
      <c r="J120" s="25">
        <f t="shared" si="49"/>
        <v>0</v>
      </c>
      <c r="K120" s="25">
        <f t="shared" si="49"/>
        <v>0</v>
      </c>
      <c r="L120" s="25">
        <f t="shared" si="49"/>
        <v>0</v>
      </c>
    </row>
    <row r="121" spans="1:12" ht="15.75" thickBot="1" x14ac:dyDescent="0.3">
      <c r="A121" s="529"/>
      <c r="B121" s="307"/>
      <c r="C121" s="301" t="s">
        <v>42</v>
      </c>
      <c r="D121" s="24">
        <f>18-119:119</f>
        <v>18</v>
      </c>
      <c r="E121" s="24">
        <f>18-119:119</f>
        <v>18</v>
      </c>
      <c r="F121" s="24">
        <f>18-119:119</f>
        <v>16</v>
      </c>
      <c r="G121" s="24">
        <f t="shared" ref="G121:L121" si="50">18-119:119</f>
        <v>18</v>
      </c>
      <c r="H121" s="24">
        <f t="shared" si="50"/>
        <v>18</v>
      </c>
      <c r="I121" s="24">
        <f t="shared" si="50"/>
        <v>18</v>
      </c>
      <c r="J121" s="24">
        <f t="shared" si="50"/>
        <v>18</v>
      </c>
      <c r="K121" s="24">
        <f t="shared" si="50"/>
        <v>18</v>
      </c>
      <c r="L121" s="24">
        <f t="shared" si="50"/>
        <v>18</v>
      </c>
    </row>
    <row r="122" spans="1:12" ht="15.75" thickBot="1" x14ac:dyDescent="0.3">
      <c r="A122" s="529"/>
      <c r="B122" s="307"/>
      <c r="C122" s="301" t="s">
        <v>81</v>
      </c>
      <c r="D122" s="24">
        <f>121:121/3</f>
        <v>6</v>
      </c>
      <c r="E122" s="24">
        <f>121:121/3</f>
        <v>6</v>
      </c>
      <c r="F122" s="253">
        <f>121:121/3</f>
        <v>5.333333333333333</v>
      </c>
      <c r="G122" s="253">
        <f t="shared" ref="G122:L122" si="51">121:121/3</f>
        <v>6</v>
      </c>
      <c r="H122" s="253">
        <f t="shared" si="51"/>
        <v>6</v>
      </c>
      <c r="I122" s="253">
        <f t="shared" si="51"/>
        <v>6</v>
      </c>
      <c r="J122" s="253">
        <f t="shared" si="51"/>
        <v>6</v>
      </c>
      <c r="K122" s="253">
        <f t="shared" si="51"/>
        <v>6</v>
      </c>
      <c r="L122" s="253">
        <f t="shared" si="51"/>
        <v>6</v>
      </c>
    </row>
    <row r="123" spans="1:12" ht="51.75" thickBot="1" x14ac:dyDescent="0.3">
      <c r="A123" s="529"/>
      <c r="B123" s="308"/>
      <c r="C123" s="309" t="s">
        <v>121</v>
      </c>
      <c r="D123" s="28" t="str">
        <f>IF(D119=18,"NE",IF(D120&lt;=D122,"Absent",IF(( D120&gt;D122)*(D120&lt;D122*2),"Faible Modéré",IF(D120&gt;=D122*2,"Elevé"))))</f>
        <v>Absent</v>
      </c>
      <c r="E123" s="28" t="str">
        <f>IF(E119=18,"NE",IF(E120&lt;=E122,"Absent",IF(( E120&gt;E122)*(E120&lt;E122*2),"Faible Modéré",IF(E120&gt;=E122*2,"Elevé"))))</f>
        <v>Absent</v>
      </c>
      <c r="F123" s="28" t="str">
        <f>IF(F119=18,"NE",IF(F120&lt;=F122,"Absent",IF(( F120&gt;F122)*(F120&lt;F122*2),"Faible Modéré",IF(F120&gt;=F122*2,"Elevé"))))</f>
        <v>Faible Modéré</v>
      </c>
      <c r="G123" s="28" t="str">
        <f t="shared" ref="G123:L123" si="52">IF(G119=18,"NE",IF(G120&lt;=G122,"Absent",IF(( G120&gt;G122)*(G120&lt;G122*2),"Faible Modéré",IF(G120&gt;=G122*2,"Elevé"))))</f>
        <v>Absent</v>
      </c>
      <c r="H123" s="28" t="str">
        <f t="shared" si="52"/>
        <v>Absent</v>
      </c>
      <c r="I123" s="28" t="str">
        <f t="shared" si="52"/>
        <v>Absent</v>
      </c>
      <c r="J123" s="28" t="str">
        <f t="shared" si="52"/>
        <v>Absent</v>
      </c>
      <c r="K123" s="28" t="str">
        <f t="shared" si="52"/>
        <v>Absent</v>
      </c>
      <c r="L123" s="28" t="str">
        <f t="shared" si="52"/>
        <v>Absent</v>
      </c>
    </row>
    <row r="124" spans="1:12" ht="15.75" thickBot="1" x14ac:dyDescent="0.3">
      <c r="A124" s="294"/>
      <c r="B124" s="295"/>
      <c r="C124" s="296" t="s">
        <v>72</v>
      </c>
      <c r="D124" s="26" t="s">
        <v>397</v>
      </c>
      <c r="E124" s="26" t="s">
        <v>398</v>
      </c>
      <c r="F124" s="26" t="s">
        <v>399</v>
      </c>
      <c r="G124" s="26" t="s">
        <v>400</v>
      </c>
      <c r="H124" s="26"/>
      <c r="I124" s="26"/>
      <c r="J124" s="26"/>
      <c r="K124" s="26"/>
      <c r="L124" s="26"/>
    </row>
    <row r="125" spans="1:12" ht="34.5" thickBot="1" x14ac:dyDescent="0.3">
      <c r="A125" s="530" t="s">
        <v>122</v>
      </c>
      <c r="B125" s="275" t="s">
        <v>123</v>
      </c>
      <c r="C125" s="310" t="s">
        <v>124</v>
      </c>
      <c r="D125" s="23">
        <v>0</v>
      </c>
      <c r="E125" s="23">
        <v>0</v>
      </c>
      <c r="F125" s="23">
        <v>1</v>
      </c>
      <c r="G125" s="23"/>
      <c r="H125" s="23"/>
      <c r="I125" s="23"/>
      <c r="J125" s="23"/>
      <c r="K125" s="23"/>
      <c r="L125" s="23"/>
    </row>
    <row r="126" spans="1:12" ht="34.5" thickBot="1" x14ac:dyDescent="0.3">
      <c r="A126" s="530"/>
      <c r="B126" s="275" t="s">
        <v>125</v>
      </c>
      <c r="C126" s="305" t="s">
        <v>126</v>
      </c>
      <c r="D126" s="23">
        <v>1</v>
      </c>
      <c r="E126" s="23">
        <v>0</v>
      </c>
      <c r="F126" s="23">
        <v>1</v>
      </c>
      <c r="G126" s="23"/>
      <c r="H126" s="23"/>
      <c r="I126" s="23"/>
      <c r="J126" s="23"/>
      <c r="K126" s="23"/>
      <c r="L126" s="23"/>
    </row>
    <row r="127" spans="1:12" ht="15.75" thickBot="1" x14ac:dyDescent="0.3">
      <c r="A127" s="530"/>
      <c r="B127" s="300"/>
      <c r="C127" s="301" t="s">
        <v>38</v>
      </c>
      <c r="D127" s="24">
        <f>COUNTIF(D125:D126,"NE")</f>
        <v>0</v>
      </c>
      <c r="E127" s="24">
        <f>COUNTIF(E125:E126,"NE")</f>
        <v>0</v>
      </c>
      <c r="F127" s="24">
        <f>COUNTIF(F125:F126,"NE")</f>
        <v>0</v>
      </c>
      <c r="G127" s="24">
        <f t="shared" ref="G127:L127" si="53">COUNTIF(G125:G126,"NE")</f>
        <v>0</v>
      </c>
      <c r="H127" s="24">
        <f t="shared" si="53"/>
        <v>0</v>
      </c>
      <c r="I127" s="24">
        <f t="shared" si="53"/>
        <v>0</v>
      </c>
      <c r="J127" s="24">
        <f t="shared" si="53"/>
        <v>0</v>
      </c>
      <c r="K127" s="24">
        <f t="shared" si="53"/>
        <v>0</v>
      </c>
      <c r="L127" s="24">
        <f t="shared" si="53"/>
        <v>0</v>
      </c>
    </row>
    <row r="128" spans="1:12" ht="26.25" thickBot="1" x14ac:dyDescent="0.3">
      <c r="A128" s="530"/>
      <c r="B128" s="300"/>
      <c r="C128" s="301" t="s">
        <v>39</v>
      </c>
      <c r="D128" s="24">
        <f>COUNTIF(D125:D126,"NC")</f>
        <v>0</v>
      </c>
      <c r="E128" s="24">
        <f>COUNTIF(E125:E126,"NC")</f>
        <v>0</v>
      </c>
      <c r="F128" s="24">
        <f>COUNTIF(F125:F126,"NC")</f>
        <v>0</v>
      </c>
      <c r="G128" s="24">
        <f t="shared" ref="G128:L128" si="54">COUNTIF(G125:G126,"NC")</f>
        <v>0</v>
      </c>
      <c r="H128" s="24">
        <f t="shared" si="54"/>
        <v>0</v>
      </c>
      <c r="I128" s="24">
        <f t="shared" si="54"/>
        <v>0</v>
      </c>
      <c r="J128" s="24">
        <f t="shared" si="54"/>
        <v>0</v>
      </c>
      <c r="K128" s="24">
        <f t="shared" si="54"/>
        <v>0</v>
      </c>
      <c r="L128" s="24">
        <f t="shared" si="54"/>
        <v>0</v>
      </c>
    </row>
    <row r="129" spans="1:12" ht="15.75" thickBot="1" x14ac:dyDescent="0.3">
      <c r="A129" s="530"/>
      <c r="B129" s="300"/>
      <c r="C129" s="301" t="s">
        <v>79</v>
      </c>
      <c r="D129" s="24">
        <f>SUM(D127:D128)*2</f>
        <v>0</v>
      </c>
      <c r="E129" s="24">
        <f>SUM(E127:E128)*2</f>
        <v>0</v>
      </c>
      <c r="F129" s="24">
        <f>SUM(F127:F128)*2</f>
        <v>0</v>
      </c>
      <c r="G129" s="24">
        <f t="shared" ref="G129:L129" si="55">SUM(G127:G128)*2</f>
        <v>0</v>
      </c>
      <c r="H129" s="24">
        <f t="shared" si="55"/>
        <v>0</v>
      </c>
      <c r="I129" s="24">
        <f t="shared" si="55"/>
        <v>0</v>
      </c>
      <c r="J129" s="24">
        <f t="shared" si="55"/>
        <v>0</v>
      </c>
      <c r="K129" s="24">
        <f t="shared" si="55"/>
        <v>0</v>
      </c>
      <c r="L129" s="24">
        <f t="shared" si="55"/>
        <v>0</v>
      </c>
    </row>
    <row r="130" spans="1:12" ht="15.75" thickBot="1" x14ac:dyDescent="0.3">
      <c r="A130" s="530"/>
      <c r="B130" s="311"/>
      <c r="C130" s="312" t="s">
        <v>127</v>
      </c>
      <c r="D130" s="25">
        <f>SUM(D125:D126)</f>
        <v>1</v>
      </c>
      <c r="E130" s="25">
        <f>SUM(E125:E126)</f>
        <v>0</v>
      </c>
      <c r="F130" s="25">
        <f>SUM(F125:F126)</f>
        <v>2</v>
      </c>
      <c r="G130" s="25">
        <f t="shared" ref="G130:L130" si="56">SUM(G125:G126)</f>
        <v>0</v>
      </c>
      <c r="H130" s="25">
        <f t="shared" si="56"/>
        <v>0</v>
      </c>
      <c r="I130" s="25">
        <f t="shared" si="56"/>
        <v>0</v>
      </c>
      <c r="J130" s="25">
        <f t="shared" si="56"/>
        <v>0</v>
      </c>
      <c r="K130" s="25">
        <f t="shared" si="56"/>
        <v>0</v>
      </c>
      <c r="L130" s="25">
        <f t="shared" si="56"/>
        <v>0</v>
      </c>
    </row>
    <row r="131" spans="1:12" ht="15.75" thickBot="1" x14ac:dyDescent="0.3">
      <c r="A131" s="530"/>
      <c r="B131" s="300"/>
      <c r="C131" s="301" t="s">
        <v>42</v>
      </c>
      <c r="D131" s="24">
        <f>4-129:129</f>
        <v>4</v>
      </c>
      <c r="E131" s="24">
        <f>4-129:129</f>
        <v>4</v>
      </c>
      <c r="F131" s="24">
        <f>4-129:129</f>
        <v>4</v>
      </c>
      <c r="G131" s="24">
        <f t="shared" ref="G131:L131" si="57">4-129:129</f>
        <v>4</v>
      </c>
      <c r="H131" s="24">
        <f t="shared" si="57"/>
        <v>4</v>
      </c>
      <c r="I131" s="24">
        <f t="shared" si="57"/>
        <v>4</v>
      </c>
      <c r="J131" s="24">
        <f t="shared" si="57"/>
        <v>4</v>
      </c>
      <c r="K131" s="24">
        <f t="shared" si="57"/>
        <v>4</v>
      </c>
      <c r="L131" s="24">
        <f t="shared" si="57"/>
        <v>4</v>
      </c>
    </row>
    <row r="132" spans="1:12" ht="15.75" thickBot="1" x14ac:dyDescent="0.3">
      <c r="A132" s="530"/>
      <c r="B132" s="313"/>
      <c r="C132" s="314" t="s">
        <v>81</v>
      </c>
      <c r="D132" s="27">
        <f>131:131/3</f>
        <v>1.3333333333333333</v>
      </c>
      <c r="E132" s="27">
        <f>131:131/3</f>
        <v>1.3333333333333333</v>
      </c>
      <c r="F132" s="27">
        <f>131:131/3</f>
        <v>1.3333333333333333</v>
      </c>
      <c r="G132" s="27">
        <f t="shared" ref="G132:L132" si="58">131:131/3</f>
        <v>1.3333333333333333</v>
      </c>
      <c r="H132" s="27">
        <f t="shared" si="58"/>
        <v>1.3333333333333333</v>
      </c>
      <c r="I132" s="27">
        <f t="shared" si="58"/>
        <v>1.3333333333333333</v>
      </c>
      <c r="J132" s="27">
        <f t="shared" si="58"/>
        <v>1.3333333333333333</v>
      </c>
      <c r="K132" s="27">
        <f t="shared" si="58"/>
        <v>1.3333333333333333</v>
      </c>
      <c r="L132" s="27">
        <f t="shared" si="58"/>
        <v>1.3333333333333333</v>
      </c>
    </row>
    <row r="133" spans="1:12" ht="65.25" thickBot="1" x14ac:dyDescent="0.3">
      <c r="A133" s="530"/>
      <c r="B133" s="315"/>
      <c r="C133" s="316" t="s">
        <v>128</v>
      </c>
      <c r="D133" s="28" t="str">
        <f>IF(D129=4,"NE",IF(D130&lt;=D132,"Absent",IF(( D130&gt;D132)*(D130&lt;D132*2),"Faible Modéré",IF(D130&gt;=D132*2,"Elevé",SI))))</f>
        <v>Absent</v>
      </c>
      <c r="E133" s="28" t="str">
        <f>IF(E4="Sortie","",IF(E129=4,"NE",IF(E130&lt;=E132,"Absent",IF(( E130&gt;E132)*(E130&lt;E132*2),"Faible Modéré",IF(E130&gt;=E132*2,"Elevé",SI)))))</f>
        <v>Absent</v>
      </c>
      <c r="F133" s="28" t="str">
        <f>IF(F129=4,"NE",IF(F130&lt;=F132,"Absent",IF(( F130&gt;F132)*(F130&lt;F132*2),"Faible Modéré",IF(F130&gt;=F132*2,"Elevé",SI))))</f>
        <v>Faible Modéré</v>
      </c>
      <c r="G133" s="28" t="str">
        <f>IF(G129=4,"NE",IF(G130&lt;=G132,"Absent",IF(( G130&gt;G132)*(G130&lt;G132*2),"Faible Modéré",IF(G130&gt;=G132*2,"Elevé",SI))))</f>
        <v>Absent</v>
      </c>
      <c r="H133" s="28" t="str">
        <f>IF(H129=4,"NE",IF(H130&lt;=H132,"Absent",IF(( H130&gt;H132)*(H130&lt;H132*2),"Faible Modéré",IF(H130&gt;=H132*2,"Elevé",SI))))</f>
        <v>Absent</v>
      </c>
      <c r="I133" s="28" t="str">
        <f>IF(I129=4,"NE",IF(I130&lt;=I132,"Absent",IF(( I130&gt;I132)*(I130&lt;I132*2),"Faible Modéré",IF(I130&gt;=I132*2,"Elevé",SI))))</f>
        <v>Absent</v>
      </c>
      <c r="J133" s="28" t="str">
        <f>IF(J129=4,"NE",IF(J130&lt;=J132,"Absent",IF(( J130&gt;J132)*(J130&lt;J132*2),"Faible Modéré",IF(J130&gt;=J132*2,"Elevé",SI))))</f>
        <v>Absent</v>
      </c>
      <c r="K133" s="28" t="str">
        <f>IF(K129=4,"NE",IF(K130&lt;=K132,"Absent",IF(( K130&gt;K132)*(K130&lt;K132*2),"Faible Modéré",IF(K130&gt;=K132*2,"Elevé",SI))))</f>
        <v>Absent</v>
      </c>
      <c r="L133" s="28" t="str">
        <f>IF(L129=4,"NE",IF(L130&lt;=L132,"Absent",IF(( L130&gt;L132)*(L130&lt;L132*2),"Faible Modéré",IF(L130&gt;=L132*2,"Elevé",SI))))</f>
        <v>Absent</v>
      </c>
    </row>
    <row r="134" spans="1:12" ht="15.75" thickBot="1" x14ac:dyDescent="0.3">
      <c r="A134" s="294"/>
      <c r="B134" s="295"/>
      <c r="C134" s="296" t="s">
        <v>72</v>
      </c>
      <c r="D134" s="26" t="s">
        <v>397</v>
      </c>
      <c r="E134" s="26" t="s">
        <v>398</v>
      </c>
      <c r="F134" s="26" t="s">
        <v>399</v>
      </c>
      <c r="G134" s="26" t="s">
        <v>400</v>
      </c>
      <c r="H134" s="26"/>
      <c r="I134" s="26"/>
      <c r="J134" s="26"/>
      <c r="K134" s="26"/>
      <c r="L134" s="26"/>
    </row>
    <row r="135" spans="1:12" ht="34.5" thickBot="1" x14ac:dyDescent="0.3">
      <c r="A135" s="531" t="s">
        <v>129</v>
      </c>
      <c r="B135" s="275" t="s">
        <v>130</v>
      </c>
      <c r="C135" s="297" t="s">
        <v>131</v>
      </c>
      <c r="D135" s="23">
        <v>0</v>
      </c>
      <c r="E135" s="23">
        <v>2</v>
      </c>
      <c r="F135" s="23">
        <v>0</v>
      </c>
      <c r="G135" s="23"/>
      <c r="H135" s="23"/>
      <c r="I135" s="23"/>
      <c r="J135" s="23"/>
      <c r="K135" s="23"/>
      <c r="L135" s="23"/>
    </row>
    <row r="136" spans="1:12" ht="39" thickBot="1" x14ac:dyDescent="0.3">
      <c r="A136" s="531"/>
      <c r="B136" s="275" t="s">
        <v>132</v>
      </c>
      <c r="C136" s="298" t="s">
        <v>133</v>
      </c>
      <c r="D136" s="23">
        <v>2</v>
      </c>
      <c r="E136" s="23">
        <v>2</v>
      </c>
      <c r="F136" s="23">
        <v>0</v>
      </c>
      <c r="G136" s="23"/>
      <c r="H136" s="23"/>
      <c r="I136" s="23"/>
      <c r="J136" s="23"/>
      <c r="K136" s="23"/>
      <c r="L136" s="23"/>
    </row>
    <row r="137" spans="1:12" ht="34.5" thickBot="1" x14ac:dyDescent="0.3">
      <c r="A137" s="531"/>
      <c r="B137" s="275" t="s">
        <v>132</v>
      </c>
      <c r="C137" s="298" t="s">
        <v>134</v>
      </c>
      <c r="D137" s="23">
        <v>2</v>
      </c>
      <c r="E137" s="23">
        <v>2</v>
      </c>
      <c r="F137" s="23">
        <v>0</v>
      </c>
      <c r="G137" s="23"/>
      <c r="H137" s="23"/>
      <c r="I137" s="23"/>
      <c r="J137" s="23"/>
      <c r="K137" s="23"/>
      <c r="L137" s="23"/>
    </row>
    <row r="138" spans="1:12" ht="45.75" thickBot="1" x14ac:dyDescent="0.3">
      <c r="A138" s="531"/>
      <c r="B138" s="275" t="s">
        <v>135</v>
      </c>
      <c r="C138" s="298" t="s">
        <v>136</v>
      </c>
      <c r="D138" s="23">
        <v>0</v>
      </c>
      <c r="E138" s="23">
        <v>0</v>
      </c>
      <c r="F138" s="23">
        <v>0</v>
      </c>
      <c r="G138" s="23"/>
      <c r="H138" s="23"/>
      <c r="I138" s="23"/>
      <c r="J138" s="23"/>
      <c r="K138" s="23"/>
      <c r="L138" s="23"/>
    </row>
    <row r="139" spans="1:12" ht="57" thickBot="1" x14ac:dyDescent="0.3">
      <c r="A139" s="531"/>
      <c r="B139" s="275" t="s">
        <v>137</v>
      </c>
      <c r="C139" s="298" t="s">
        <v>138</v>
      </c>
      <c r="D139" s="23">
        <v>0</v>
      </c>
      <c r="E139" s="23">
        <v>0</v>
      </c>
      <c r="F139" s="23">
        <v>2</v>
      </c>
      <c r="G139" s="23"/>
      <c r="H139" s="23"/>
      <c r="I139" s="23"/>
      <c r="J139" s="23"/>
      <c r="K139" s="23"/>
      <c r="L139" s="23"/>
    </row>
    <row r="140" spans="1:12" ht="39" thickBot="1" x14ac:dyDescent="0.3">
      <c r="A140" s="531"/>
      <c r="B140" s="275" t="s">
        <v>139</v>
      </c>
      <c r="C140" s="298" t="s">
        <v>140</v>
      </c>
      <c r="D140" s="23">
        <v>1</v>
      </c>
      <c r="E140" s="23">
        <v>1</v>
      </c>
      <c r="F140" s="23">
        <v>1</v>
      </c>
      <c r="G140" s="23"/>
      <c r="H140" s="23"/>
      <c r="I140" s="23"/>
      <c r="J140" s="23"/>
      <c r="K140" s="23"/>
      <c r="L140" s="23"/>
    </row>
    <row r="141" spans="1:12" ht="39" thickBot="1" x14ac:dyDescent="0.3">
      <c r="A141" s="531"/>
      <c r="B141" s="275" t="s">
        <v>139</v>
      </c>
      <c r="C141" s="299" t="s">
        <v>141</v>
      </c>
      <c r="D141" s="23">
        <v>0</v>
      </c>
      <c r="E141" s="23">
        <v>1</v>
      </c>
      <c r="F141" s="23">
        <v>2</v>
      </c>
      <c r="G141" s="23"/>
      <c r="H141" s="23"/>
      <c r="I141" s="23"/>
      <c r="J141" s="23"/>
      <c r="K141" s="23"/>
      <c r="L141" s="23"/>
    </row>
    <row r="142" spans="1:12" ht="15.75" thickBot="1" x14ac:dyDescent="0.3">
      <c r="A142" s="531"/>
      <c r="B142" s="300"/>
      <c r="C142" s="301" t="s">
        <v>38</v>
      </c>
      <c r="D142" s="24">
        <f>COUNTIF(D135:D141,"NE")</f>
        <v>0</v>
      </c>
      <c r="E142" s="24">
        <f>COUNTIF(E135:E141,"NE")</f>
        <v>0</v>
      </c>
      <c r="F142" s="24">
        <f>COUNTIF(F135:F141,"NE")</f>
        <v>0</v>
      </c>
      <c r="G142" s="24">
        <f t="shared" ref="G142:L142" si="59">COUNTIF(G135:G141,"NE")</f>
        <v>0</v>
      </c>
      <c r="H142" s="24">
        <f t="shared" si="59"/>
        <v>0</v>
      </c>
      <c r="I142" s="24">
        <f t="shared" si="59"/>
        <v>0</v>
      </c>
      <c r="J142" s="24">
        <f t="shared" si="59"/>
        <v>0</v>
      </c>
      <c r="K142" s="24">
        <f t="shared" si="59"/>
        <v>0</v>
      </c>
      <c r="L142" s="24">
        <f t="shared" si="59"/>
        <v>0</v>
      </c>
    </row>
    <row r="143" spans="1:12" ht="26.25" thickBot="1" x14ac:dyDescent="0.3">
      <c r="A143" s="531"/>
      <c r="B143" s="300"/>
      <c r="C143" s="301" t="s">
        <v>39</v>
      </c>
      <c r="D143" s="24">
        <f>COUNTIF(D135:D141,"NC")</f>
        <v>0</v>
      </c>
      <c r="E143" s="24">
        <f>COUNTIF(E135:E141,"NC")</f>
        <v>0</v>
      </c>
      <c r="F143" s="24">
        <f>COUNTIF(F135:F141,"NC")</f>
        <v>0</v>
      </c>
      <c r="G143" s="24">
        <f t="shared" ref="G143:L143" si="60">COUNTIF(G135:G141,"NC")</f>
        <v>0</v>
      </c>
      <c r="H143" s="24">
        <f t="shared" si="60"/>
        <v>0</v>
      </c>
      <c r="I143" s="24">
        <f t="shared" si="60"/>
        <v>0</v>
      </c>
      <c r="J143" s="24">
        <f t="shared" si="60"/>
        <v>0</v>
      </c>
      <c r="K143" s="24">
        <f t="shared" si="60"/>
        <v>0</v>
      </c>
      <c r="L143" s="24">
        <f t="shared" si="60"/>
        <v>0</v>
      </c>
    </row>
    <row r="144" spans="1:12" ht="15.75" thickBot="1" x14ac:dyDescent="0.3">
      <c r="A144" s="531"/>
      <c r="B144" s="300"/>
      <c r="C144" s="301" t="s">
        <v>79</v>
      </c>
      <c r="D144" s="24">
        <f>SUM(D142:D143)*2</f>
        <v>0</v>
      </c>
      <c r="E144" s="24">
        <f>SUM(E142:E143)*2</f>
        <v>0</v>
      </c>
      <c r="F144" s="24">
        <f>SUM(F142:F143)*2</f>
        <v>0</v>
      </c>
      <c r="G144" s="24">
        <f t="shared" ref="G144:L144" si="61">SUM(G142:G143)*2</f>
        <v>0</v>
      </c>
      <c r="H144" s="24">
        <f t="shared" si="61"/>
        <v>0</v>
      </c>
      <c r="I144" s="24">
        <f t="shared" si="61"/>
        <v>0</v>
      </c>
      <c r="J144" s="24">
        <f t="shared" si="61"/>
        <v>0</v>
      </c>
      <c r="K144" s="24">
        <f t="shared" si="61"/>
        <v>0</v>
      </c>
      <c r="L144" s="24">
        <f t="shared" si="61"/>
        <v>0</v>
      </c>
    </row>
    <row r="145" spans="1:12" ht="15.75" thickBot="1" x14ac:dyDescent="0.3">
      <c r="A145" s="531"/>
      <c r="B145" s="270"/>
      <c r="C145" s="302" t="s">
        <v>142</v>
      </c>
      <c r="D145" s="25">
        <f>SUM(D135:D141)</f>
        <v>5</v>
      </c>
      <c r="E145" s="25">
        <f>SUM(E135:E141)</f>
        <v>8</v>
      </c>
      <c r="F145" s="25">
        <f>SUM(F135:F141)</f>
        <v>5</v>
      </c>
      <c r="G145" s="25">
        <f t="shared" ref="G145:L145" si="62">SUM(G135:G141)</f>
        <v>0</v>
      </c>
      <c r="H145" s="25">
        <f t="shared" si="62"/>
        <v>0</v>
      </c>
      <c r="I145" s="25">
        <f t="shared" si="62"/>
        <v>0</v>
      </c>
      <c r="J145" s="25">
        <f t="shared" si="62"/>
        <v>0</v>
      </c>
      <c r="K145" s="25">
        <f t="shared" si="62"/>
        <v>0</v>
      </c>
      <c r="L145" s="25">
        <f t="shared" si="62"/>
        <v>0</v>
      </c>
    </row>
    <row r="146" spans="1:12" ht="15.75" thickBot="1" x14ac:dyDescent="0.3">
      <c r="A146" s="531"/>
      <c r="B146" s="300"/>
      <c r="C146" s="301" t="s">
        <v>42</v>
      </c>
      <c r="D146" s="24">
        <f>14-144:144</f>
        <v>14</v>
      </c>
      <c r="E146" s="24">
        <f>14-144:144</f>
        <v>14</v>
      </c>
      <c r="F146" s="24">
        <f>14-144:144</f>
        <v>14</v>
      </c>
      <c r="G146" s="24">
        <f t="shared" ref="G146:L146" si="63">14-144:144</f>
        <v>14</v>
      </c>
      <c r="H146" s="24">
        <f t="shared" si="63"/>
        <v>14</v>
      </c>
      <c r="I146" s="24">
        <f t="shared" si="63"/>
        <v>14</v>
      </c>
      <c r="J146" s="24">
        <f t="shared" si="63"/>
        <v>14</v>
      </c>
      <c r="K146" s="24">
        <f t="shared" si="63"/>
        <v>14</v>
      </c>
      <c r="L146" s="24">
        <f t="shared" si="63"/>
        <v>14</v>
      </c>
    </row>
    <row r="147" spans="1:12" ht="15.75" thickBot="1" x14ac:dyDescent="0.3">
      <c r="A147" s="531"/>
      <c r="B147" s="313"/>
      <c r="C147" s="317" t="s">
        <v>81</v>
      </c>
      <c r="D147" s="27">
        <f>146:146/3</f>
        <v>4.666666666666667</v>
      </c>
      <c r="E147" s="27">
        <f>146:146/3</f>
        <v>4.666666666666667</v>
      </c>
      <c r="F147" s="27">
        <f>146:146/3</f>
        <v>4.666666666666667</v>
      </c>
      <c r="G147" s="27">
        <f t="shared" ref="G147:L147" si="64">146:146/3</f>
        <v>4.666666666666667</v>
      </c>
      <c r="H147" s="27">
        <f t="shared" si="64"/>
        <v>4.666666666666667</v>
      </c>
      <c r="I147" s="27">
        <f t="shared" si="64"/>
        <v>4.666666666666667</v>
      </c>
      <c r="J147" s="27">
        <f t="shared" si="64"/>
        <v>4.666666666666667</v>
      </c>
      <c r="K147" s="27">
        <f t="shared" si="64"/>
        <v>4.666666666666667</v>
      </c>
      <c r="L147" s="27">
        <f t="shared" si="64"/>
        <v>4.666666666666667</v>
      </c>
    </row>
    <row r="148" spans="1:12" ht="52.5" thickBot="1" x14ac:dyDescent="0.3">
      <c r="A148" s="531"/>
      <c r="B148" s="315"/>
      <c r="C148" s="316" t="s">
        <v>143</v>
      </c>
      <c r="D148" s="28" t="str">
        <f>IF(D144=14,"NE",IF(D145&lt;=D147,"Absent",IF(( D145&gt;D147)*(D145&lt;D147*2),"Faible Modéré",IF(D145&gt;=D147*2,"Elevé"))))</f>
        <v>Faible Modéré</v>
      </c>
      <c r="E148" s="28" t="str">
        <f>IF(E4="Sortie","",IF(E144=14,"NE",IF(E145&lt;=E147,"Absent",IF(( E145&gt;E147)*(E145&lt;E147*2),"Faible Modéré",IF(E145&gt;=E147*2,"Elevé")))))</f>
        <v>Faible Modéré</v>
      </c>
      <c r="F148" s="28" t="str">
        <f>IF(F144=14,"NE",IF(F145&lt;=F147,"Absent",IF(( F145&gt;F147)*(F145&lt;F147*2),"Faible Modéré",IF(F145&gt;=F147*2,"Elevé"))))</f>
        <v>Faible Modéré</v>
      </c>
      <c r="G148" s="28" t="str">
        <f t="shared" ref="G148:L148" si="65">IF(G144=14,"NE",IF(G145&lt;=G147,"Absent",IF(( G145&gt;G147)*(G145&lt;G147*2),"Faible Modéré",IF(G145&gt;=G147*2,"Elevé"))))</f>
        <v>Absent</v>
      </c>
      <c r="H148" s="28" t="str">
        <f t="shared" si="65"/>
        <v>Absent</v>
      </c>
      <c r="I148" s="28" t="str">
        <f t="shared" si="65"/>
        <v>Absent</v>
      </c>
      <c r="J148" s="28" t="str">
        <f t="shared" si="65"/>
        <v>Absent</v>
      </c>
      <c r="K148" s="28" t="str">
        <f t="shared" si="65"/>
        <v>Absent</v>
      </c>
      <c r="L148" s="28" t="str">
        <f t="shared" si="65"/>
        <v>Absent</v>
      </c>
    </row>
    <row r="149" spans="1:12" ht="15.75" thickBot="1" x14ac:dyDescent="0.3">
      <c r="A149" s="318"/>
      <c r="B149" s="319"/>
      <c r="C149" s="320" t="s">
        <v>20</v>
      </c>
      <c r="D149" s="29" t="s">
        <v>397</v>
      </c>
      <c r="E149" s="29" t="s">
        <v>398</v>
      </c>
      <c r="F149" s="29" t="s">
        <v>399</v>
      </c>
      <c r="G149" s="29" t="s">
        <v>400</v>
      </c>
      <c r="H149" s="29"/>
      <c r="I149" s="29"/>
      <c r="J149" s="29"/>
      <c r="K149" s="29"/>
      <c r="L149" s="29"/>
    </row>
    <row r="150" spans="1:12" ht="15.75" thickBot="1" x14ac:dyDescent="0.3">
      <c r="A150" s="532" t="s">
        <v>144</v>
      </c>
      <c r="B150" s="321"/>
      <c r="C150" s="322" t="s">
        <v>145</v>
      </c>
      <c r="D150" s="254" t="str">
        <f>D32</f>
        <v>Faible</v>
      </c>
      <c r="E150" s="254" t="str">
        <f>E32</f>
        <v>Elevé</v>
      </c>
      <c r="F150" s="254" t="str">
        <f>F32</f>
        <v>Elevé</v>
      </c>
      <c r="G150" s="254" t="str">
        <f t="shared" ref="G150:L150" si="66">G32</f>
        <v>Absent</v>
      </c>
      <c r="H150" s="254" t="str">
        <f t="shared" si="66"/>
        <v>Absent</v>
      </c>
      <c r="I150" s="254" t="str">
        <f t="shared" si="66"/>
        <v>Absent</v>
      </c>
      <c r="J150" s="254" t="str">
        <f t="shared" si="66"/>
        <v>Absent</v>
      </c>
      <c r="K150" s="254" t="str">
        <f t="shared" si="66"/>
        <v>Absent</v>
      </c>
      <c r="L150" s="254" t="str">
        <f t="shared" si="66"/>
        <v>Absent</v>
      </c>
    </row>
    <row r="151" spans="1:12" ht="15.75" thickBot="1" x14ac:dyDescent="0.3">
      <c r="A151" s="532"/>
      <c r="B151" s="323"/>
      <c r="C151" s="324" t="s">
        <v>146</v>
      </c>
      <c r="D151" s="254" t="str">
        <f>D44</f>
        <v>Modéré</v>
      </c>
      <c r="E151" s="254" t="str">
        <f>E44</f>
        <v>Elevé</v>
      </c>
      <c r="F151" s="254" t="str">
        <f>F44</f>
        <v>Elevé</v>
      </c>
      <c r="G151" s="254" t="str">
        <f t="shared" ref="G151:L151" si="67">G44</f>
        <v>Absent</v>
      </c>
      <c r="H151" s="254" t="str">
        <f t="shared" si="67"/>
        <v>Absent</v>
      </c>
      <c r="I151" s="254" t="str">
        <f t="shared" si="67"/>
        <v>Absent</v>
      </c>
      <c r="J151" s="254" t="str">
        <f t="shared" si="67"/>
        <v>Absent</v>
      </c>
      <c r="K151" s="254" t="str">
        <f t="shared" si="67"/>
        <v>Absent</v>
      </c>
      <c r="L151" s="254" t="str">
        <f t="shared" si="67"/>
        <v>Absent</v>
      </c>
    </row>
    <row r="152" spans="1:12" ht="15.75" thickBot="1" x14ac:dyDescent="0.3">
      <c r="A152" s="532"/>
      <c r="B152" s="323"/>
      <c r="C152" s="324" t="s">
        <v>147</v>
      </c>
      <c r="D152" s="254" t="str">
        <f>D56</f>
        <v>Absent</v>
      </c>
      <c r="E152" s="254" t="str">
        <f>E56</f>
        <v>Modéré</v>
      </c>
      <c r="F152" s="254" t="str">
        <f>F56</f>
        <v>Elevé</v>
      </c>
      <c r="G152" s="254" t="str">
        <f t="shared" ref="G152:L152" si="68">G56</f>
        <v>Absent</v>
      </c>
      <c r="H152" s="254" t="str">
        <f t="shared" si="68"/>
        <v>Absent</v>
      </c>
      <c r="I152" s="254" t="str">
        <f t="shared" si="68"/>
        <v>Absent</v>
      </c>
      <c r="J152" s="254" t="str">
        <f t="shared" si="68"/>
        <v>Absent</v>
      </c>
      <c r="K152" s="254" t="str">
        <f t="shared" si="68"/>
        <v>Absent</v>
      </c>
      <c r="L152" s="254" t="str">
        <f t="shared" si="68"/>
        <v>Absent</v>
      </c>
    </row>
    <row r="153" spans="1:12" ht="15.75" thickBot="1" x14ac:dyDescent="0.3">
      <c r="A153" s="532"/>
      <c r="B153" s="323"/>
      <c r="C153" s="324" t="s">
        <v>148</v>
      </c>
      <c r="D153" s="254" t="str">
        <f>D67</f>
        <v>Absent</v>
      </c>
      <c r="E153" s="254" t="str">
        <f>E67</f>
        <v>Modéré</v>
      </c>
      <c r="F153" s="254" t="str">
        <f>F67</f>
        <v>Modéré</v>
      </c>
      <c r="G153" s="254" t="str">
        <f t="shared" ref="G153:L153" si="69">G67</f>
        <v>Absent</v>
      </c>
      <c r="H153" s="254" t="str">
        <f t="shared" si="69"/>
        <v>Absent</v>
      </c>
      <c r="I153" s="254" t="str">
        <f t="shared" si="69"/>
        <v>Absent</v>
      </c>
      <c r="J153" s="254" t="str">
        <f t="shared" si="69"/>
        <v>Absent</v>
      </c>
      <c r="K153" s="254" t="str">
        <f t="shared" si="69"/>
        <v>Absent</v>
      </c>
      <c r="L153" s="254" t="str">
        <f t="shared" si="69"/>
        <v>Absent</v>
      </c>
    </row>
    <row r="154" spans="1:12" ht="15.75" thickBot="1" x14ac:dyDescent="0.3">
      <c r="A154" s="532"/>
      <c r="B154" s="323"/>
      <c r="C154" s="324" t="s">
        <v>149</v>
      </c>
      <c r="D154" s="254" t="str">
        <f>D78</f>
        <v>Absent</v>
      </c>
      <c r="E154" s="254" t="str">
        <f>E78</f>
        <v>Absent</v>
      </c>
      <c r="F154" s="254" t="str">
        <f>F78</f>
        <v>Absent</v>
      </c>
      <c r="G154" s="254" t="str">
        <f t="shared" ref="G154:L154" si="70">G78</f>
        <v>Absent</v>
      </c>
      <c r="H154" s="254" t="str">
        <f t="shared" si="70"/>
        <v>Absent</v>
      </c>
      <c r="I154" s="254" t="str">
        <f t="shared" si="70"/>
        <v>Absent</v>
      </c>
      <c r="J154" s="254" t="str">
        <f t="shared" si="70"/>
        <v>Absent</v>
      </c>
      <c r="K154" s="254" t="str">
        <f t="shared" si="70"/>
        <v>Absent</v>
      </c>
      <c r="L154" s="254" t="str">
        <f t="shared" si="70"/>
        <v>Absent</v>
      </c>
    </row>
    <row r="155" spans="1:12" ht="15.75" thickBot="1" x14ac:dyDescent="0.3">
      <c r="A155" s="532"/>
      <c r="B155" s="323"/>
      <c r="C155" s="324" t="s">
        <v>150</v>
      </c>
      <c r="D155" s="254" t="str">
        <f>D93</f>
        <v>Absent</v>
      </c>
      <c r="E155" s="254" t="str">
        <f>E93</f>
        <v>Elevé</v>
      </c>
      <c r="F155" s="254" t="str">
        <f>F93</f>
        <v>Modéré</v>
      </c>
      <c r="G155" s="254" t="str">
        <f t="shared" ref="G155:L155" si="71">G93</f>
        <v>Absent</v>
      </c>
      <c r="H155" s="254" t="str">
        <f t="shared" si="71"/>
        <v>Absent</v>
      </c>
      <c r="I155" s="254" t="str">
        <f t="shared" si="71"/>
        <v>Absent</v>
      </c>
      <c r="J155" s="254" t="str">
        <f t="shared" si="71"/>
        <v>Absent</v>
      </c>
      <c r="K155" s="254" t="str">
        <f t="shared" si="71"/>
        <v>Absent</v>
      </c>
      <c r="L155" s="254" t="str">
        <f t="shared" si="71"/>
        <v>Absent</v>
      </c>
    </row>
    <row r="156" spans="1:12" ht="15.75" thickBot="1" x14ac:dyDescent="0.3">
      <c r="A156" s="532"/>
      <c r="B156" s="323"/>
      <c r="C156" s="324" t="s">
        <v>151</v>
      </c>
      <c r="D156" s="254" t="str">
        <f>D106</f>
        <v>Faible</v>
      </c>
      <c r="E156" s="254" t="str">
        <f>E106</f>
        <v>Faible</v>
      </c>
      <c r="F156" s="254" t="str">
        <f>F106</f>
        <v>Modéré</v>
      </c>
      <c r="G156" s="254" t="str">
        <f t="shared" ref="G156:L156" si="72">G106</f>
        <v>Absent</v>
      </c>
      <c r="H156" s="254" t="str">
        <f t="shared" si="72"/>
        <v>Absent</v>
      </c>
      <c r="I156" s="254" t="str">
        <f t="shared" si="72"/>
        <v>Absent</v>
      </c>
      <c r="J156" s="254" t="str">
        <f t="shared" si="72"/>
        <v>Absent</v>
      </c>
      <c r="K156" s="254" t="str">
        <f t="shared" si="72"/>
        <v>Absent</v>
      </c>
      <c r="L156" s="254" t="str">
        <f t="shared" si="72"/>
        <v>Absent</v>
      </c>
    </row>
    <row r="157" spans="1:12" ht="30.75" thickBot="1" x14ac:dyDescent="0.3">
      <c r="A157" s="532"/>
      <c r="B157" s="323"/>
      <c r="C157" s="324" t="s">
        <v>152</v>
      </c>
      <c r="D157" s="254" t="str">
        <f>D123</f>
        <v>Absent</v>
      </c>
      <c r="E157" s="254" t="str">
        <f>E123</f>
        <v>Absent</v>
      </c>
      <c r="F157" s="254" t="str">
        <f>F123</f>
        <v>Faible Modéré</v>
      </c>
      <c r="G157" s="254" t="str">
        <f t="shared" ref="G157:L157" si="73">G123</f>
        <v>Absent</v>
      </c>
      <c r="H157" s="254" t="str">
        <f t="shared" si="73"/>
        <v>Absent</v>
      </c>
      <c r="I157" s="254" t="str">
        <f t="shared" si="73"/>
        <v>Absent</v>
      </c>
      <c r="J157" s="254" t="str">
        <f t="shared" si="73"/>
        <v>Absent</v>
      </c>
      <c r="K157" s="254" t="str">
        <f t="shared" si="73"/>
        <v>Absent</v>
      </c>
      <c r="L157" s="254" t="str">
        <f t="shared" si="73"/>
        <v>Absent</v>
      </c>
    </row>
    <row r="158" spans="1:12" ht="30.75" thickBot="1" x14ac:dyDescent="0.3">
      <c r="A158" s="532"/>
      <c r="B158" s="323"/>
      <c r="C158" s="324" t="s">
        <v>153</v>
      </c>
      <c r="D158" s="254" t="str">
        <f>D133</f>
        <v>Absent</v>
      </c>
      <c r="E158" s="254" t="str">
        <f>E133</f>
        <v>Absent</v>
      </c>
      <c r="F158" s="254" t="str">
        <f>F133</f>
        <v>Faible Modéré</v>
      </c>
      <c r="G158" s="254" t="str">
        <f t="shared" ref="G158:L158" si="74">G133</f>
        <v>Absent</v>
      </c>
      <c r="H158" s="254" t="str">
        <f t="shared" si="74"/>
        <v>Absent</v>
      </c>
      <c r="I158" s="254" t="str">
        <f t="shared" si="74"/>
        <v>Absent</v>
      </c>
      <c r="J158" s="254" t="str">
        <f t="shared" si="74"/>
        <v>Absent</v>
      </c>
      <c r="K158" s="254" t="str">
        <f t="shared" si="74"/>
        <v>Absent</v>
      </c>
      <c r="L158" s="254" t="str">
        <f t="shared" si="74"/>
        <v>Absent</v>
      </c>
    </row>
    <row r="159" spans="1:12" ht="30.75" thickBot="1" x14ac:dyDescent="0.3">
      <c r="A159" s="532"/>
      <c r="B159" s="325"/>
      <c r="C159" s="326" t="s">
        <v>154</v>
      </c>
      <c r="D159" s="255" t="str">
        <f>D148</f>
        <v>Faible Modéré</v>
      </c>
      <c r="E159" s="255" t="str">
        <f>E148</f>
        <v>Faible Modéré</v>
      </c>
      <c r="F159" s="255" t="str">
        <f>F148</f>
        <v>Faible Modéré</v>
      </c>
      <c r="G159" s="255" t="str">
        <f t="shared" ref="G159:L159" si="75">G148</f>
        <v>Absent</v>
      </c>
      <c r="H159" s="255" t="str">
        <f t="shared" si="75"/>
        <v>Absent</v>
      </c>
      <c r="I159" s="255" t="str">
        <f t="shared" si="75"/>
        <v>Absent</v>
      </c>
      <c r="J159" s="255" t="str">
        <f t="shared" si="75"/>
        <v>Absent</v>
      </c>
      <c r="K159" s="255" t="str">
        <f t="shared" si="75"/>
        <v>Absent</v>
      </c>
      <c r="L159" s="255" t="str">
        <f t="shared" si="75"/>
        <v>Absent</v>
      </c>
    </row>
    <row r="160" spans="1:12" ht="15.75" thickBot="1" x14ac:dyDescent="0.3">
      <c r="A160" s="532"/>
      <c r="B160" s="327"/>
      <c r="C160" s="328" t="s">
        <v>155</v>
      </c>
      <c r="D160" s="30">
        <f>D26+D39+D51+D62+D72+D87+D100+D117+D127+D142</f>
        <v>0</v>
      </c>
      <c r="E160" s="30">
        <f>E26+E39+E51+E62+E72+E87+E100+E117+E127+E142</f>
        <v>0</v>
      </c>
      <c r="F160" s="30">
        <f>F26+F39+F51+F62+F72+F87+F100+F117+F127+F142</f>
        <v>6</v>
      </c>
      <c r="G160" s="30">
        <f t="shared" ref="G160:L160" si="76">G26+G39+G51+G62+G72+G87+G100+G117+G127+G142</f>
        <v>0</v>
      </c>
      <c r="H160" s="30">
        <f t="shared" si="76"/>
        <v>0</v>
      </c>
      <c r="I160" s="30">
        <f t="shared" si="76"/>
        <v>0</v>
      </c>
      <c r="J160" s="30">
        <f t="shared" si="76"/>
        <v>0</v>
      </c>
      <c r="K160" s="30">
        <f t="shared" si="76"/>
        <v>0</v>
      </c>
      <c r="L160" s="30">
        <f t="shared" si="76"/>
        <v>0</v>
      </c>
    </row>
    <row r="161" spans="1:12" ht="26.25" thickBot="1" x14ac:dyDescent="0.3">
      <c r="A161" s="532"/>
      <c r="B161" s="327"/>
      <c r="C161" s="328" t="s">
        <v>156</v>
      </c>
      <c r="D161" s="30">
        <f>D27+D73+D88+D101+D118+D128+D143</f>
        <v>8</v>
      </c>
      <c r="E161" s="30">
        <f>E27+E73+E88+E101+E118+E128+E143</f>
        <v>7</v>
      </c>
      <c r="F161" s="30">
        <f>F27+F73+F88+F101+F118+F128+F143</f>
        <v>6</v>
      </c>
      <c r="G161" s="30">
        <f t="shared" ref="G161:L161" si="77">G27+G73+G88+G101+G118+G128+G143</f>
        <v>0</v>
      </c>
      <c r="H161" s="30">
        <f t="shared" si="77"/>
        <v>0</v>
      </c>
      <c r="I161" s="30">
        <f t="shared" si="77"/>
        <v>0</v>
      </c>
      <c r="J161" s="30">
        <f t="shared" si="77"/>
        <v>0</v>
      </c>
      <c r="K161" s="30">
        <f t="shared" si="77"/>
        <v>0</v>
      </c>
      <c r="L161" s="30">
        <f t="shared" si="77"/>
        <v>0</v>
      </c>
    </row>
    <row r="162" spans="1:12" ht="15.75" thickBot="1" x14ac:dyDescent="0.3">
      <c r="A162" s="532"/>
      <c r="B162" s="329"/>
      <c r="C162" s="330" t="s">
        <v>157</v>
      </c>
      <c r="D162" s="30">
        <f t="shared" ref="D162:F163" si="78">D28+D40+D52+D63+D74+D89+D102+D119+D129+D144</f>
        <v>24</v>
      </c>
      <c r="E162" s="30">
        <f t="shared" si="78"/>
        <v>21</v>
      </c>
      <c r="F162" s="30">
        <f t="shared" si="78"/>
        <v>35</v>
      </c>
      <c r="G162" s="30">
        <f t="shared" ref="G162:L162" si="79">G28+G40+G52+G63+G74+G89+G102+G119+G129+G144</f>
        <v>0</v>
      </c>
      <c r="H162" s="30">
        <f t="shared" si="79"/>
        <v>0</v>
      </c>
      <c r="I162" s="30">
        <f t="shared" si="79"/>
        <v>0</v>
      </c>
      <c r="J162" s="30">
        <f t="shared" si="79"/>
        <v>0</v>
      </c>
      <c r="K162" s="30">
        <f t="shared" si="79"/>
        <v>0</v>
      </c>
      <c r="L162" s="30">
        <f t="shared" si="79"/>
        <v>0</v>
      </c>
    </row>
    <row r="163" spans="1:12" ht="15.75" thickBot="1" x14ac:dyDescent="0.3">
      <c r="A163" s="532"/>
      <c r="B163" s="329"/>
      <c r="C163" s="330" t="s">
        <v>158</v>
      </c>
      <c r="D163" s="30">
        <f t="shared" si="78"/>
        <v>32</v>
      </c>
      <c r="E163" s="30">
        <f t="shared" si="78"/>
        <v>76</v>
      </c>
      <c r="F163" s="30">
        <f t="shared" si="78"/>
        <v>67</v>
      </c>
      <c r="G163" s="30">
        <f t="shared" ref="G163:L163" si="80">G29+G41+G53+G64+G75+G90+G103+G120+G130+G145</f>
        <v>0</v>
      </c>
      <c r="H163" s="30">
        <f t="shared" si="80"/>
        <v>0</v>
      </c>
      <c r="I163" s="30">
        <f t="shared" si="80"/>
        <v>0</v>
      </c>
      <c r="J163" s="30">
        <f t="shared" si="80"/>
        <v>0</v>
      </c>
      <c r="K163" s="30">
        <f t="shared" si="80"/>
        <v>0</v>
      </c>
      <c r="L163" s="30">
        <f t="shared" si="80"/>
        <v>0</v>
      </c>
    </row>
    <row r="164" spans="1:12" ht="15.75" thickBot="1" x14ac:dyDescent="0.3">
      <c r="A164" s="532"/>
      <c r="B164" s="331"/>
      <c r="C164" s="332" t="s">
        <v>159</v>
      </c>
      <c r="D164" s="30">
        <f>150-D162</f>
        <v>126</v>
      </c>
      <c r="E164" s="30">
        <f>150-E162</f>
        <v>129</v>
      </c>
      <c r="F164" s="30">
        <f>150-F162</f>
        <v>115</v>
      </c>
      <c r="G164" s="30">
        <f t="shared" ref="G164:L164" si="81">150-G162</f>
        <v>150</v>
      </c>
      <c r="H164" s="30">
        <f t="shared" si="81"/>
        <v>150</v>
      </c>
      <c r="I164" s="30">
        <f t="shared" si="81"/>
        <v>150</v>
      </c>
      <c r="J164" s="30">
        <f t="shared" si="81"/>
        <v>150</v>
      </c>
      <c r="K164" s="30">
        <f t="shared" si="81"/>
        <v>150</v>
      </c>
      <c r="L164" s="30">
        <f t="shared" si="81"/>
        <v>150</v>
      </c>
    </row>
    <row r="165" spans="1:12" ht="15.75" thickBot="1" x14ac:dyDescent="0.3">
      <c r="A165" s="532"/>
      <c r="B165" s="327"/>
      <c r="C165" s="333" t="s">
        <v>160</v>
      </c>
      <c r="D165" s="30">
        <f>D164/4</f>
        <v>31.5</v>
      </c>
      <c r="E165" s="30">
        <f>E164/4</f>
        <v>32.25</v>
      </c>
      <c r="F165" s="30">
        <f>F164/4</f>
        <v>28.75</v>
      </c>
      <c r="G165" s="30">
        <f t="shared" ref="G165:L165" si="82">G164/4</f>
        <v>37.5</v>
      </c>
      <c r="H165" s="30">
        <f t="shared" si="82"/>
        <v>37.5</v>
      </c>
      <c r="I165" s="30">
        <f t="shared" si="82"/>
        <v>37.5</v>
      </c>
      <c r="J165" s="30">
        <f t="shared" si="82"/>
        <v>37.5</v>
      </c>
      <c r="K165" s="30">
        <f t="shared" si="82"/>
        <v>37.5</v>
      </c>
      <c r="L165" s="30">
        <f t="shared" si="82"/>
        <v>37.5</v>
      </c>
    </row>
    <row r="166" spans="1:12" ht="90" thickBot="1" x14ac:dyDescent="0.3">
      <c r="A166" s="532"/>
      <c r="B166" s="334"/>
      <c r="C166" s="335" t="s">
        <v>161</v>
      </c>
      <c r="D166" s="30" t="str">
        <f>IF(D163&lt;=D165,"Absent",IF((D163&gt;D165)*(D163&lt;D165*2),"Faible",IF((D163&gt;D165)*2*(D163&lt;D165*3),"Modéré",IF(D163&gt;=D165*3,"Elevé"))))</f>
        <v>Faible</v>
      </c>
      <c r="E166" s="30" t="str">
        <f>IF(E163&lt;=E165,"Absent",IF((E163&gt;E165)*(E163&lt;E165*2),"Faible",IF((E163&gt;E165)*2*(E163&lt;E165*3),"Modéré",IF(E163&gt;=E165*3,"Elevé"))))</f>
        <v>Modéré</v>
      </c>
      <c r="F166" s="30" t="str">
        <f>IF(F163&lt;=F165,"Absent",IF((F163&gt;F165)*(F163&lt;F165*2),"Faible",IF((F163&gt;F165)*2*(F163&lt;F165*3),"Modéré",IF(F163&gt;=F165*3,"Elevé"))))</f>
        <v>Modéré</v>
      </c>
      <c r="G166" s="30" t="str">
        <f t="shared" ref="G166:L166" si="83">IF(G163&lt;=G165,"Absent",IF((G163&gt;G165)*(G163&lt;G165*2),"Faible",IF((G163&gt;G165)*2*(G163&lt;G165*3),"Modéré",IF(G163&gt;=G165*3,"Elevé"))))</f>
        <v>Absent</v>
      </c>
      <c r="H166" s="30" t="str">
        <f t="shared" si="83"/>
        <v>Absent</v>
      </c>
      <c r="I166" s="30" t="str">
        <f t="shared" si="83"/>
        <v>Absent</v>
      </c>
      <c r="J166" s="30" t="str">
        <f t="shared" si="83"/>
        <v>Absent</v>
      </c>
      <c r="K166" s="30" t="str">
        <f t="shared" si="83"/>
        <v>Absent</v>
      </c>
      <c r="L166" s="30" t="str">
        <f t="shared" si="83"/>
        <v>Absent</v>
      </c>
    </row>
    <row r="167" spans="1:12" x14ac:dyDescent="0.25">
      <c r="A167" s="336"/>
      <c r="B167" s="337"/>
      <c r="C167" s="338"/>
    </row>
    <row r="168" spans="1:12" x14ac:dyDescent="0.25">
      <c r="A168" s="336"/>
      <c r="B168" s="339"/>
      <c r="C168" s="336"/>
    </row>
    <row r="169" spans="1:12" x14ac:dyDescent="0.25">
      <c r="A169" s="336"/>
      <c r="B169" s="340"/>
      <c r="C169" s="341"/>
      <c r="D169" s="32" t="s">
        <v>397</v>
      </c>
      <c r="E169" s="32" t="s">
        <v>398</v>
      </c>
      <c r="F169" s="32" t="s">
        <v>399</v>
      </c>
      <c r="G169" s="32" t="s">
        <v>400</v>
      </c>
    </row>
    <row r="170" spans="1:12" x14ac:dyDescent="0.25">
      <c r="A170" s="336"/>
      <c r="B170" s="340"/>
      <c r="C170" s="341" t="s">
        <v>145</v>
      </c>
      <c r="D170" s="32">
        <f t="shared" ref="D170:G173" si="84">IF(D150="absent",0,IF(D150="Faible",1,IF(D150="Modéré",2,IF(D150="Elevé",3,IF(D150="NE","NE",IF(D150="NC","NC"))))))</f>
        <v>1</v>
      </c>
      <c r="E170" s="32">
        <f t="shared" si="84"/>
        <v>3</v>
      </c>
      <c r="F170" s="32">
        <f t="shared" si="84"/>
        <v>3</v>
      </c>
      <c r="G170" s="32">
        <f t="shared" si="84"/>
        <v>0</v>
      </c>
    </row>
    <row r="171" spans="1:12" x14ac:dyDescent="0.25">
      <c r="A171" s="336"/>
      <c r="B171" s="340"/>
      <c r="C171" s="341" t="s">
        <v>146</v>
      </c>
      <c r="D171" s="32">
        <f t="shared" si="84"/>
        <v>2</v>
      </c>
      <c r="E171" s="32">
        <f t="shared" si="84"/>
        <v>3</v>
      </c>
      <c r="F171" s="32">
        <f t="shared" si="84"/>
        <v>3</v>
      </c>
      <c r="G171" s="32">
        <f t="shared" si="84"/>
        <v>0</v>
      </c>
    </row>
    <row r="172" spans="1:12" x14ac:dyDescent="0.25">
      <c r="A172" s="336"/>
      <c r="B172" s="340"/>
      <c r="C172" s="341" t="s">
        <v>147</v>
      </c>
      <c r="D172" s="32">
        <f t="shared" si="84"/>
        <v>0</v>
      </c>
      <c r="E172" s="32">
        <f t="shared" si="84"/>
        <v>2</v>
      </c>
      <c r="F172" s="32">
        <f t="shared" si="84"/>
        <v>3</v>
      </c>
      <c r="G172" s="32">
        <f t="shared" si="84"/>
        <v>0</v>
      </c>
    </row>
    <row r="173" spans="1:12" x14ac:dyDescent="0.25">
      <c r="A173" s="336"/>
      <c r="B173" s="340"/>
      <c r="C173" s="341" t="s">
        <v>148</v>
      </c>
      <c r="D173" s="32">
        <f t="shared" si="84"/>
        <v>0</v>
      </c>
      <c r="E173" s="32">
        <f t="shared" si="84"/>
        <v>2</v>
      </c>
      <c r="F173" s="32">
        <f t="shared" si="84"/>
        <v>2</v>
      </c>
      <c r="G173" s="32">
        <f t="shared" si="84"/>
        <v>0</v>
      </c>
    </row>
    <row r="174" spans="1:12" x14ac:dyDescent="0.25">
      <c r="A174" s="336"/>
      <c r="B174" s="340"/>
      <c r="C174" s="341" t="s">
        <v>149</v>
      </c>
      <c r="D174" s="32">
        <f>IF(D154="absent",0,IF(D154="Faible Modéré",1,IF(D154="Elevé",3,IF(D154="NE","NE",IF(D154="NC","NC")))))</f>
        <v>0</v>
      </c>
      <c r="E174" s="32">
        <f>IF(E154="absent",0,IF(E154="Faible Modéré",1,IF(E154="Elevé",3,IF(E154="NE","NE",IF(E154="NC","NC")))))</f>
        <v>0</v>
      </c>
      <c r="F174" s="32">
        <f t="shared" ref="F174:G174" si="85">IF(F154="absent",0,IF(F154="Faible Modéré",1,IF(F154="Elevé",3,IF(F154="NE","NE",IF(F154="NC","NC")))))</f>
        <v>0</v>
      </c>
      <c r="G174" s="32">
        <f t="shared" si="85"/>
        <v>0</v>
      </c>
    </row>
    <row r="175" spans="1:12" x14ac:dyDescent="0.25">
      <c r="A175" s="336"/>
      <c r="B175" s="340"/>
      <c r="C175" s="341" t="s">
        <v>150</v>
      </c>
      <c r="D175" s="32">
        <f>IF(D155="absent",0,IF(D155="Faible",1,IF(D155="Modéré",2,IF(D155="Elevé",3,IF(D155="NE","NE",IF(D155="NC","NC"))))))</f>
        <v>0</v>
      </c>
      <c r="E175" s="32">
        <f>IF(E155="absent",0,IF(E155="Faible",1,IF(E155="Modéré",2,IF(E155="Elevé",3,IF(E155="NE","NE",IF(E155="NC","NC"))))))</f>
        <v>3</v>
      </c>
      <c r="F175" s="32">
        <f t="shared" ref="F175:G176" si="86">IF(F155="absent",0,IF(F155="Faible",1,IF(F155="Modéré",2,IF(F155="Elevé",3,IF(F155="NE","NE",IF(F155="NC","NC"))))))</f>
        <v>2</v>
      </c>
      <c r="G175" s="32">
        <f t="shared" si="86"/>
        <v>0</v>
      </c>
    </row>
    <row r="176" spans="1:12" x14ac:dyDescent="0.25">
      <c r="A176" s="336"/>
      <c r="B176" s="340"/>
      <c r="C176" s="341" t="s">
        <v>151</v>
      </c>
      <c r="D176" s="32">
        <f>IF(D156="absent",0,IF(D156="Faible",1,IF(D156="Modéré",2,IF(D156="Elevé",3,IF(D156="NE","NE",IF(D156="NC","NC"))))))</f>
        <v>1</v>
      </c>
      <c r="E176" s="32">
        <f>IF(E156="absent",0,IF(E156="Faible",1,IF(E156="Modéré",2,IF(E156="Elevé",3,IF(E156="NE","NE",IF(E156="NC","NC"))))))</f>
        <v>1</v>
      </c>
      <c r="F176" s="32">
        <f t="shared" si="86"/>
        <v>2</v>
      </c>
      <c r="G176" s="32">
        <f t="shared" si="86"/>
        <v>0</v>
      </c>
    </row>
    <row r="177" spans="1:7" x14ac:dyDescent="0.25">
      <c r="A177" s="336"/>
      <c r="B177" s="340"/>
      <c r="C177" s="341" t="s">
        <v>152</v>
      </c>
      <c r="D177" s="32">
        <f t="shared" ref="D177:G179" si="87">IF(D157="absent",0,IF(D157="Faible Modéré",1,IF(D157="Elevé",3,IF(D157="NE","NE",IF(D157="NC","NC")))))</f>
        <v>0</v>
      </c>
      <c r="E177" s="32">
        <f t="shared" si="87"/>
        <v>0</v>
      </c>
      <c r="F177" s="32">
        <f t="shared" si="87"/>
        <v>1</v>
      </c>
      <c r="G177" s="32">
        <f t="shared" si="87"/>
        <v>0</v>
      </c>
    </row>
    <row r="178" spans="1:7" x14ac:dyDescent="0.25">
      <c r="A178" s="336"/>
      <c r="B178" s="340"/>
      <c r="C178" s="341" t="s">
        <v>153</v>
      </c>
      <c r="D178" s="32">
        <f t="shared" si="87"/>
        <v>0</v>
      </c>
      <c r="E178" s="32">
        <f t="shared" si="87"/>
        <v>0</v>
      </c>
      <c r="F178" s="32">
        <f t="shared" si="87"/>
        <v>1</v>
      </c>
      <c r="G178" s="32">
        <f t="shared" si="87"/>
        <v>0</v>
      </c>
    </row>
    <row r="179" spans="1:7" x14ac:dyDescent="0.25">
      <c r="A179" s="336"/>
      <c r="B179" s="340"/>
      <c r="C179" s="341" t="s">
        <v>154</v>
      </c>
      <c r="D179" s="32">
        <f t="shared" si="87"/>
        <v>1</v>
      </c>
      <c r="E179" s="32">
        <f t="shared" si="87"/>
        <v>1</v>
      </c>
      <c r="F179" s="32">
        <f t="shared" si="87"/>
        <v>1</v>
      </c>
      <c r="G179" s="32">
        <f t="shared" si="87"/>
        <v>0</v>
      </c>
    </row>
    <row r="180" spans="1:7" x14ac:dyDescent="0.25">
      <c r="A180" s="336"/>
      <c r="B180" s="340"/>
      <c r="C180" s="341" t="s">
        <v>162</v>
      </c>
      <c r="D180" s="32">
        <f>IF(D166="absent",0,IF(D166="Faible",1,IF(D166="Modéré",2,IF(D166="Elevé",3,IF(D166="NE","NE",IF(D166="NC","NC"))))))</f>
        <v>1</v>
      </c>
      <c r="E180" s="32">
        <f>IF(E166="absent",0,IF(E166="Faible",1,IF(E166="Modéré",2,IF(E166="Elevé",3,IF(E166="NE","NE",IF(E166="NC","NC"))))))</f>
        <v>2</v>
      </c>
      <c r="F180" s="32">
        <f t="shared" ref="F180:G180" si="88">IF(F166="absent",0,IF(F166="Faible",1,IF(F166="Modéré",2,IF(F166="Elevé",3,IF(F166="NE","NE",IF(F166="NC","NC"))))))</f>
        <v>2</v>
      </c>
      <c r="G180" s="32">
        <f t="shared" si="88"/>
        <v>0</v>
      </c>
    </row>
  </sheetData>
  <sheetProtection algorithmName="SHA-512" hashValue="/Rk3DV71s/gNGvpD71p3ykwgOjvPSIUYkWdGqUlfWmXVTSifs9agz0iyD2Ig2SRLKzRXkwuowLBHmNd9RITESw==" saltValue="ZPk4wrSPhCM0x8GDFzdx0A==" spinCount="100000" sheet="1" objects="1" scenarios="1" selectLockedCells="1" selectUnlockedCells="1"/>
  <mergeCells count="16">
    <mergeCell ref="A14:A32"/>
    <mergeCell ref="A34:A44"/>
    <mergeCell ref="A46:A56"/>
    <mergeCell ref="A58:A67"/>
    <mergeCell ref="A69:A78"/>
    <mergeCell ref="A5:A12"/>
    <mergeCell ref="B5:B12"/>
    <mergeCell ref="D3:G3"/>
    <mergeCell ref="D6:G6"/>
    <mergeCell ref="D10:G10"/>
    <mergeCell ref="A108:A123"/>
    <mergeCell ref="A125:A133"/>
    <mergeCell ref="A135:A148"/>
    <mergeCell ref="A150:A166"/>
    <mergeCell ref="A80:A93"/>
    <mergeCell ref="A95:A106"/>
  </mergeCells>
  <pageMargins left="0.25" right="0.25" top="0.75" bottom="0.75" header="0.3" footer="0.3"/>
  <pageSetup paperSize="9" scale="54" fitToHeight="0"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'X:\Temporaire\Détection signes vieillissement par ESMS\FAM\FAM CHEMIN VERT\[FI détection signes de vieillissement FAMCV version juin 2020 .xlsx]MENU'!#REF!</xm:f>
          </x14:formula1>
          <xm:sqref>D10 H10:XFD10</xm:sqref>
        </x14:dataValidation>
        <x14:dataValidation type="list" allowBlank="1" showInputMessage="1" showErrorMessage="1">
          <x14:formula1>
            <xm:f>'U:\Stats PHV\ENQUETE VIEILLISSEMENT\FV HELIOS\[FV HELIOS grilles individuelles détection signes de vieillissement.xlsx]MENU'!#REF!</xm:f>
          </x14:formula1>
          <xm:sqref>N166:XFD166 D14:XFD14 H6:XFD6 D166:L166</xm:sqref>
        </x14:dataValidation>
        <x14:dataValidation type="list" allowBlank="1" showInputMessage="1" showErrorMessage="1">
          <x14:formula1>
            <xm:f>'X:\Temporaire\Détection signes vieillissement par ESMS\FAM\FAM CHEMIN VERT\[FAM Chemin Vert FI détection signes de vieillissement.xlsx]MENU'!#REF!</xm:f>
          </x14:formula1>
          <xm:sqref>M166</xm:sqref>
        </x14:dataValidation>
        <x14:dataValidation type="list" allowBlank="1" showInputMessage="1" showErrorMessage="1">
          <x14:formula1>
            <xm:f>'X:\Temporaire\Détection signes vieillissement par ESMS\FAM\FAM CHEMIN VERT\[FI détection signes de vieillissement FAMCV version juin 2020 .xlsx]MENU'!#REF!</xm:f>
          </x14:formula1>
          <xm:sqref>D6:G6 D21:L21 M80:XFD86 M15:XFD25 M95:XFD99 M69:XFD71 M108:XFD116 M125:XFD126 M135:XFD141 M34:XFD38 M46:XFD50 M58:XFD61 D7:XFD9</xm:sqref>
        </x14:dataValidation>
        <x14:dataValidation type="list" allowBlank="1" showInputMessage="1" showErrorMessage="1">
          <x14:formula1>
            <xm:f>'GUIDE d''utilisation'!$B$168:$B$173</xm:f>
          </x14:formula1>
          <xm:sqref>D15:L20 D95:L99 D46:L50 D34:L38 D22:L25</xm:sqref>
        </x14:dataValidation>
        <x14:dataValidation type="list" allowBlank="1" showInputMessage="1" showErrorMessage="1">
          <x14:formula1>
            <xm:f>'GUIDE d''utilisation'!$A$168:$A$171</xm:f>
          </x14:formula1>
          <xm:sqref>D69:L71 D135:L141 D125:L126 D108:L116</xm:sqref>
        </x14:dataValidation>
        <x14:dataValidation type="list" allowBlank="1" showInputMessage="1" showErrorMessage="1">
          <x14:formula1>
            <xm:f>'GUIDE d''utilisation'!$B$168:$B$172</xm:f>
          </x14:formula1>
          <xm:sqref>D95:L99 D58:L61 D80:L86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2"/>
  <sheetViews>
    <sheetView tabSelected="1" workbookViewId="0">
      <pane xSplit="2" ySplit="4" topLeftCell="C5" activePane="bottomRight" state="frozen"/>
      <selection activeCell="E23" sqref="E23"/>
      <selection pane="topRight" activeCell="E23" sqref="E23"/>
      <selection pane="bottomLeft" activeCell="E23" sqref="E23"/>
      <selection pane="bottomRight" activeCell="E17" sqref="E17"/>
    </sheetView>
  </sheetViews>
  <sheetFormatPr baseColWidth="10" defaultRowHeight="15" x14ac:dyDescent="0.25"/>
  <cols>
    <col min="1" max="1" width="11.42578125" style="31"/>
    <col min="2" max="2" width="18.42578125" style="33" customWidth="1"/>
    <col min="3" max="3" width="42.7109375" style="31" customWidth="1"/>
    <col min="4" max="12" width="11.42578125" style="32"/>
  </cols>
  <sheetData>
    <row r="1" spans="1:20" ht="34.5" customHeight="1" x14ac:dyDescent="0.25">
      <c r="A1" s="568" t="s">
        <v>415</v>
      </c>
      <c r="B1" s="568"/>
      <c r="C1" s="568"/>
      <c r="D1" s="568"/>
      <c r="E1" s="568"/>
      <c r="F1" s="568"/>
      <c r="G1" s="568"/>
      <c r="H1" s="568"/>
      <c r="I1" s="568"/>
      <c r="J1" s="568"/>
      <c r="K1" s="568"/>
      <c r="L1" s="568"/>
      <c r="M1" s="568"/>
    </row>
    <row r="2" spans="1:20" ht="73.5" customHeight="1" x14ac:dyDescent="0.25">
      <c r="A2" s="575" t="s">
        <v>486</v>
      </c>
      <c r="B2" s="575"/>
      <c r="C2" s="575"/>
      <c r="D2" s="575"/>
      <c r="E2" s="575"/>
      <c r="F2" s="575"/>
      <c r="G2" s="575"/>
      <c r="H2" s="575"/>
      <c r="I2" s="575"/>
      <c r="J2" s="575"/>
      <c r="K2" s="575"/>
      <c r="L2" s="575"/>
      <c r="M2" s="575"/>
    </row>
    <row r="3" spans="1:20" s="426" customFormat="1" ht="24.95" customHeight="1" x14ac:dyDescent="0.25">
      <c r="A3" s="582"/>
      <c r="B3" s="582"/>
      <c r="C3" s="424" t="s">
        <v>1</v>
      </c>
      <c r="D3" s="584"/>
      <c r="E3" s="585"/>
      <c r="F3" s="585"/>
      <c r="G3" s="585"/>
      <c r="H3" s="585"/>
      <c r="I3" s="585"/>
      <c r="J3" s="585"/>
      <c r="K3" s="585"/>
      <c r="L3" s="585"/>
      <c r="M3" s="586"/>
      <c r="N3" s="425"/>
      <c r="O3" s="425"/>
      <c r="P3" s="425"/>
      <c r="Q3" s="425"/>
      <c r="R3" s="425"/>
      <c r="S3" s="425"/>
      <c r="T3" s="425"/>
    </row>
    <row r="4" spans="1:20" s="426" customFormat="1" ht="24.95" customHeight="1" x14ac:dyDescent="0.25">
      <c r="A4" s="582"/>
      <c r="B4" s="582"/>
      <c r="C4" s="427" t="s">
        <v>2</v>
      </c>
      <c r="D4" s="584"/>
      <c r="E4" s="585"/>
      <c r="F4" s="585"/>
      <c r="G4" s="585"/>
      <c r="H4" s="585"/>
      <c r="I4" s="585"/>
      <c r="J4" s="585"/>
      <c r="K4" s="585"/>
      <c r="L4" s="585"/>
      <c r="M4" s="586"/>
      <c r="N4" s="425"/>
      <c r="O4" s="425"/>
      <c r="P4" s="425"/>
      <c r="Q4" s="425"/>
      <c r="R4" s="425"/>
      <c r="S4" s="425"/>
      <c r="T4" s="425"/>
    </row>
    <row r="5" spans="1:20" s="426" customFormat="1" ht="24.95" customHeight="1" x14ac:dyDescent="0.25">
      <c r="A5" s="582"/>
      <c r="B5" s="582"/>
      <c r="C5" s="427" t="s">
        <v>458</v>
      </c>
      <c r="D5" s="569"/>
      <c r="E5" s="570">
        <v>24825</v>
      </c>
      <c r="F5" s="570"/>
      <c r="G5" s="571"/>
      <c r="H5" s="428"/>
      <c r="I5" s="428"/>
      <c r="J5" s="428"/>
      <c r="K5" s="428"/>
      <c r="L5" s="429"/>
      <c r="M5" s="425"/>
      <c r="N5" s="425"/>
      <c r="O5" s="425"/>
      <c r="P5" s="425"/>
      <c r="Q5" s="425"/>
      <c r="R5" s="425"/>
      <c r="S5" s="425"/>
      <c r="T5" s="425"/>
    </row>
    <row r="6" spans="1:20" s="426" customFormat="1" ht="24.95" customHeight="1" x14ac:dyDescent="0.25">
      <c r="A6" s="582"/>
      <c r="B6" s="582"/>
      <c r="C6" s="458" t="s">
        <v>459</v>
      </c>
      <c r="D6" s="358"/>
      <c r="E6" s="358"/>
      <c r="F6" s="358"/>
      <c r="G6" s="354"/>
      <c r="H6" s="355"/>
      <c r="I6" s="355"/>
      <c r="J6" s="355"/>
      <c r="K6" s="356"/>
      <c r="L6" s="355"/>
      <c r="M6" s="425"/>
      <c r="N6" s="425"/>
      <c r="O6" s="425"/>
      <c r="P6" s="425"/>
      <c r="Q6" s="425"/>
      <c r="R6" s="425"/>
      <c r="S6" s="425"/>
      <c r="T6" s="425"/>
    </row>
    <row r="7" spans="1:20" s="426" customFormat="1" ht="24.95" customHeight="1" x14ac:dyDescent="0.25">
      <c r="A7" s="583"/>
      <c r="B7" s="583"/>
      <c r="C7" s="427" t="s">
        <v>485</v>
      </c>
      <c r="D7" s="364">
        <f>DATEDIF($D$5,D6,"Y")</f>
        <v>0</v>
      </c>
      <c r="E7" s="364">
        <f t="shared" ref="E7:G7" si="0">DATEDIF($D$5,E6,"Y")</f>
        <v>0</v>
      </c>
      <c r="F7" s="364">
        <f t="shared" si="0"/>
        <v>0</v>
      </c>
      <c r="G7" s="364">
        <f t="shared" si="0"/>
        <v>0</v>
      </c>
      <c r="H7" s="364">
        <f t="shared" ref="H7:T7" si="1">DATEDIF($D$5,H6,"Y")</f>
        <v>0</v>
      </c>
      <c r="I7" s="364">
        <f t="shared" si="1"/>
        <v>0</v>
      </c>
      <c r="J7" s="364">
        <f t="shared" si="1"/>
        <v>0</v>
      </c>
      <c r="K7" s="401">
        <f t="shared" si="1"/>
        <v>0</v>
      </c>
      <c r="L7" s="364">
        <f t="shared" si="1"/>
        <v>0</v>
      </c>
      <c r="M7" s="364">
        <f t="shared" si="1"/>
        <v>0</v>
      </c>
      <c r="N7" s="364">
        <f t="shared" si="1"/>
        <v>0</v>
      </c>
      <c r="O7" s="364">
        <f t="shared" si="1"/>
        <v>0</v>
      </c>
      <c r="P7" s="364">
        <f t="shared" si="1"/>
        <v>0</v>
      </c>
      <c r="Q7" s="364">
        <f t="shared" si="1"/>
        <v>0</v>
      </c>
      <c r="R7" s="364">
        <f t="shared" si="1"/>
        <v>0</v>
      </c>
      <c r="S7" s="364">
        <f t="shared" si="1"/>
        <v>0</v>
      </c>
      <c r="T7" s="364">
        <f t="shared" si="1"/>
        <v>0</v>
      </c>
    </row>
    <row r="8" spans="1:20" s="426" customFormat="1" ht="24.95" customHeight="1" x14ac:dyDescent="0.25">
      <c r="A8" s="588" t="s">
        <v>0</v>
      </c>
      <c r="B8" s="588"/>
      <c r="C8" s="430" t="s">
        <v>5</v>
      </c>
      <c r="D8" s="587"/>
      <c r="E8" s="570"/>
      <c r="F8" s="570"/>
      <c r="G8" s="570"/>
      <c r="H8" s="570"/>
      <c r="I8" s="570"/>
      <c r="J8" s="570"/>
      <c r="K8" s="570"/>
      <c r="L8" s="570"/>
      <c r="M8" s="571"/>
      <c r="N8" s="425"/>
      <c r="O8" s="425"/>
      <c r="P8" s="425"/>
      <c r="Q8" s="425"/>
      <c r="R8" s="425"/>
      <c r="S8" s="425"/>
      <c r="T8" s="425"/>
    </row>
    <row r="9" spans="1:20" s="426" customFormat="1" ht="24.95" customHeight="1" x14ac:dyDescent="0.25">
      <c r="A9" s="589"/>
      <c r="B9" s="589"/>
      <c r="C9" s="430" t="s">
        <v>7</v>
      </c>
      <c r="D9" s="354"/>
      <c r="E9" s="354"/>
      <c r="F9" s="354"/>
      <c r="G9" s="354"/>
      <c r="H9" s="355"/>
      <c r="I9" s="355"/>
      <c r="J9" s="355"/>
      <c r="K9" s="356"/>
      <c r="L9" s="355"/>
      <c r="M9" s="425"/>
      <c r="N9" s="425"/>
      <c r="O9" s="425"/>
      <c r="P9" s="425"/>
      <c r="Q9" s="425"/>
      <c r="R9" s="425"/>
      <c r="S9" s="425"/>
      <c r="T9" s="425"/>
    </row>
    <row r="10" spans="1:20" s="426" customFormat="1" ht="24.95" customHeight="1" x14ac:dyDescent="0.25">
      <c r="A10" s="589"/>
      <c r="B10" s="589"/>
      <c r="C10" s="430" t="s">
        <v>10</v>
      </c>
      <c r="D10" s="354"/>
      <c r="E10" s="354"/>
      <c r="F10" s="354"/>
      <c r="G10" s="354"/>
      <c r="H10" s="355"/>
      <c r="I10" s="355"/>
      <c r="J10" s="355"/>
      <c r="K10" s="356"/>
      <c r="L10" s="355"/>
      <c r="M10" s="425"/>
      <c r="N10" s="425"/>
      <c r="O10" s="425"/>
      <c r="P10" s="425"/>
      <c r="Q10" s="425"/>
      <c r="R10" s="425"/>
      <c r="S10" s="425"/>
      <c r="T10" s="425"/>
    </row>
    <row r="11" spans="1:20" s="426" customFormat="1" ht="24.95" customHeight="1" x14ac:dyDescent="0.25">
      <c r="A11" s="589"/>
      <c r="B11" s="589"/>
      <c r="C11" s="430" t="s">
        <v>13</v>
      </c>
      <c r="D11" s="437"/>
      <c r="E11" s="437"/>
      <c r="F11" s="354"/>
      <c r="G11" s="354"/>
      <c r="H11" s="438"/>
      <c r="I11" s="438"/>
      <c r="J11" s="355"/>
      <c r="K11" s="439"/>
      <c r="L11" s="355"/>
      <c r="M11" s="425"/>
      <c r="N11" s="425"/>
      <c r="O11" s="425"/>
      <c r="P11" s="425"/>
      <c r="Q11" s="425"/>
      <c r="R11" s="425"/>
      <c r="S11" s="425"/>
      <c r="T11" s="425"/>
    </row>
    <row r="12" spans="1:20" s="426" customFormat="1" ht="24.95" customHeight="1" x14ac:dyDescent="0.25">
      <c r="A12" s="589"/>
      <c r="B12" s="589"/>
      <c r="C12" s="443" t="s">
        <v>15</v>
      </c>
      <c r="D12" s="435"/>
      <c r="E12" s="433"/>
      <c r="F12" s="434"/>
      <c r="G12" s="434"/>
      <c r="H12" s="444"/>
      <c r="I12" s="445"/>
      <c r="J12" s="444"/>
      <c r="K12" s="431"/>
      <c r="L12" s="436"/>
      <c r="M12" s="425"/>
      <c r="N12" s="425"/>
      <c r="O12" s="425"/>
      <c r="P12" s="425"/>
      <c r="Q12" s="425"/>
      <c r="R12" s="425"/>
      <c r="S12" s="425"/>
      <c r="T12" s="425"/>
    </row>
    <row r="13" spans="1:20" s="426" customFormat="1" ht="24.95" customHeight="1" x14ac:dyDescent="0.25">
      <c r="A13" s="589"/>
      <c r="B13" s="589"/>
      <c r="C13" s="432" t="s">
        <v>17</v>
      </c>
      <c r="D13" s="354"/>
      <c r="E13" s="440"/>
      <c r="F13" s="440"/>
      <c r="G13" s="354"/>
      <c r="H13" s="441"/>
      <c r="I13" s="355"/>
      <c r="J13" s="355"/>
      <c r="K13" s="442"/>
      <c r="L13" s="355"/>
      <c r="M13" s="425"/>
      <c r="N13" s="425"/>
      <c r="O13" s="425"/>
      <c r="P13" s="425"/>
      <c r="Q13" s="425"/>
      <c r="R13" s="425"/>
      <c r="S13" s="425"/>
      <c r="T13" s="425"/>
    </row>
    <row r="14" spans="1:20" s="426" customFormat="1" ht="24.95" customHeight="1" x14ac:dyDescent="0.25">
      <c r="A14" s="590"/>
      <c r="B14" s="590"/>
      <c r="C14" s="432" t="s">
        <v>18</v>
      </c>
      <c r="D14" s="354"/>
      <c r="E14" s="354"/>
      <c r="F14" s="357"/>
      <c r="G14" s="354"/>
      <c r="H14" s="355"/>
      <c r="I14" s="355"/>
      <c r="J14" s="355"/>
      <c r="K14" s="356"/>
      <c r="L14" s="355"/>
      <c r="M14" s="425"/>
      <c r="N14" s="425"/>
      <c r="O14" s="425"/>
      <c r="P14" s="425"/>
      <c r="Q14" s="425"/>
      <c r="R14" s="425"/>
      <c r="S14" s="425"/>
      <c r="T14" s="425"/>
    </row>
    <row r="15" spans="1:20" s="480" customFormat="1" ht="15.75" thickBot="1" x14ac:dyDescent="0.3">
      <c r="A15" s="477"/>
      <c r="B15" s="478"/>
      <c r="C15" s="504" t="s">
        <v>464</v>
      </c>
      <c r="D15" s="479" t="s">
        <v>397</v>
      </c>
      <c r="E15" s="479" t="s">
        <v>398</v>
      </c>
      <c r="F15" s="479" t="s">
        <v>399</v>
      </c>
      <c r="G15" s="479" t="s">
        <v>400</v>
      </c>
      <c r="H15" s="479"/>
      <c r="I15" s="479"/>
      <c r="J15" s="479"/>
      <c r="K15" s="479"/>
      <c r="L15" s="479"/>
      <c r="M15" s="479"/>
      <c r="N15" s="479"/>
      <c r="O15" s="479"/>
      <c r="P15" s="479"/>
      <c r="Q15" s="479"/>
      <c r="R15" s="479"/>
      <c r="S15" s="479"/>
      <c r="T15" s="479"/>
    </row>
    <row r="16" spans="1:20" ht="27" thickBot="1" x14ac:dyDescent="0.3">
      <c r="A16" s="572" t="s">
        <v>21</v>
      </c>
      <c r="B16" s="399" t="s">
        <v>22</v>
      </c>
      <c r="C16" s="393" t="s">
        <v>23</v>
      </c>
      <c r="D16" s="386"/>
      <c r="E16" s="359"/>
      <c r="F16" s="359"/>
      <c r="G16" s="359"/>
      <c r="H16" s="359"/>
      <c r="I16" s="359"/>
      <c r="J16" s="359"/>
      <c r="K16" s="359"/>
      <c r="L16" s="359"/>
      <c r="M16" s="359"/>
      <c r="N16" s="359"/>
      <c r="O16" s="359"/>
      <c r="P16" s="359"/>
      <c r="Q16" s="359"/>
      <c r="R16" s="359"/>
      <c r="S16" s="359"/>
      <c r="T16" s="359"/>
    </row>
    <row r="17" spans="1:20" ht="68.25" customHeight="1" thickBot="1" x14ac:dyDescent="0.3">
      <c r="A17" s="573"/>
      <c r="B17" s="552" t="s">
        <v>461</v>
      </c>
      <c r="C17" s="394" t="s">
        <v>442</v>
      </c>
      <c r="D17" s="386"/>
      <c r="E17" s="359"/>
      <c r="F17" s="359"/>
      <c r="G17" s="359"/>
      <c r="H17" s="359"/>
      <c r="I17" s="359"/>
      <c r="J17" s="359"/>
      <c r="K17" s="359"/>
      <c r="L17" s="359"/>
      <c r="M17" s="359"/>
      <c r="N17" s="359"/>
      <c r="O17" s="359"/>
      <c r="P17" s="359"/>
      <c r="Q17" s="359"/>
      <c r="R17" s="359"/>
      <c r="S17" s="359"/>
      <c r="T17" s="359"/>
    </row>
    <row r="18" spans="1:20" ht="45.75" customHeight="1" thickBot="1" x14ac:dyDescent="0.3">
      <c r="A18" s="573"/>
      <c r="B18" s="552"/>
      <c r="C18" s="394" t="s">
        <v>443</v>
      </c>
      <c r="D18" s="386"/>
      <c r="E18" s="359"/>
      <c r="F18" s="359"/>
      <c r="G18" s="359"/>
      <c r="H18" s="359"/>
      <c r="I18" s="359"/>
      <c r="J18" s="359"/>
      <c r="K18" s="359"/>
      <c r="L18" s="359"/>
      <c r="M18" s="359"/>
      <c r="N18" s="359"/>
      <c r="O18" s="359"/>
      <c r="P18" s="359"/>
      <c r="Q18" s="359"/>
      <c r="R18" s="359"/>
      <c r="S18" s="359"/>
      <c r="T18" s="359"/>
    </row>
    <row r="19" spans="1:20" ht="45.75" customHeight="1" thickBot="1" x14ac:dyDescent="0.3">
      <c r="A19" s="573"/>
      <c r="B19" s="552"/>
      <c r="C19" s="394" t="s">
        <v>444</v>
      </c>
      <c r="D19" s="386"/>
      <c r="E19" s="359"/>
      <c r="F19" s="359"/>
      <c r="G19" s="359"/>
      <c r="H19" s="359"/>
      <c r="I19" s="359"/>
      <c r="J19" s="359"/>
      <c r="K19" s="359"/>
      <c r="L19" s="359"/>
      <c r="M19" s="359"/>
      <c r="N19" s="359"/>
      <c r="O19" s="359"/>
      <c r="P19" s="359"/>
      <c r="Q19" s="359"/>
      <c r="R19" s="359"/>
      <c r="S19" s="359"/>
      <c r="T19" s="359"/>
    </row>
    <row r="20" spans="1:20" ht="45.75" customHeight="1" thickBot="1" x14ac:dyDescent="0.3">
      <c r="A20" s="573"/>
      <c r="B20" s="552"/>
      <c r="C20" s="395" t="s">
        <v>424</v>
      </c>
      <c r="D20" s="386"/>
      <c r="E20" s="359"/>
      <c r="F20" s="359"/>
      <c r="G20" s="359"/>
      <c r="H20" s="359"/>
      <c r="I20" s="359"/>
      <c r="J20" s="359"/>
      <c r="K20" s="359"/>
      <c r="L20" s="359"/>
      <c r="M20" s="359"/>
      <c r="N20" s="359"/>
      <c r="O20" s="359"/>
      <c r="P20" s="359"/>
      <c r="Q20" s="359"/>
      <c r="R20" s="359"/>
      <c r="S20" s="359"/>
      <c r="T20" s="359"/>
    </row>
    <row r="21" spans="1:20" ht="45.75" customHeight="1" thickBot="1" x14ac:dyDescent="0.3">
      <c r="A21" s="573"/>
      <c r="B21" s="552"/>
      <c r="C21" s="395" t="s">
        <v>425</v>
      </c>
      <c r="D21" s="386"/>
      <c r="E21" s="359"/>
      <c r="F21" s="359"/>
      <c r="G21" s="359"/>
      <c r="H21" s="359"/>
      <c r="I21" s="359"/>
      <c r="J21" s="359"/>
      <c r="K21" s="359"/>
      <c r="L21" s="359"/>
      <c r="M21" s="359"/>
      <c r="N21" s="359"/>
      <c r="O21" s="359"/>
      <c r="P21" s="359"/>
      <c r="Q21" s="359"/>
      <c r="R21" s="359"/>
      <c r="S21" s="359"/>
      <c r="T21" s="359"/>
    </row>
    <row r="22" spans="1:20" ht="45.75" customHeight="1" thickBot="1" x14ac:dyDescent="0.3">
      <c r="A22" s="573"/>
      <c r="B22" s="552"/>
      <c r="C22" s="395" t="s">
        <v>426</v>
      </c>
      <c r="D22" s="386"/>
      <c r="E22" s="359"/>
      <c r="F22" s="359"/>
      <c r="G22" s="359"/>
      <c r="H22" s="359"/>
      <c r="I22" s="359"/>
      <c r="J22" s="359"/>
      <c r="K22" s="359"/>
      <c r="L22" s="359"/>
      <c r="M22" s="359"/>
      <c r="N22" s="359"/>
      <c r="O22" s="359"/>
      <c r="P22" s="359"/>
      <c r="Q22" s="359"/>
      <c r="R22" s="359"/>
      <c r="S22" s="359"/>
      <c r="T22" s="359"/>
    </row>
    <row r="23" spans="1:20" ht="27" thickBot="1" x14ac:dyDescent="0.3">
      <c r="A23" s="573"/>
      <c r="B23" s="400"/>
      <c r="C23" s="396" t="s">
        <v>32</v>
      </c>
      <c r="D23" s="386"/>
      <c r="E23" s="359"/>
      <c r="F23" s="359"/>
      <c r="G23" s="359"/>
      <c r="H23" s="359"/>
      <c r="I23" s="359"/>
      <c r="J23" s="359"/>
      <c r="K23" s="359"/>
      <c r="L23" s="359"/>
      <c r="M23" s="359"/>
      <c r="N23" s="359"/>
      <c r="O23" s="359"/>
      <c r="P23" s="359"/>
      <c r="Q23" s="359"/>
      <c r="R23" s="359"/>
      <c r="S23" s="359"/>
      <c r="T23" s="359"/>
    </row>
    <row r="24" spans="1:20" ht="68.25" customHeight="1" thickBot="1" x14ac:dyDescent="0.3">
      <c r="A24" s="573"/>
      <c r="B24" s="552" t="s">
        <v>461</v>
      </c>
      <c r="C24" s="394" t="s">
        <v>445</v>
      </c>
      <c r="D24" s="386"/>
      <c r="E24" s="359"/>
      <c r="F24" s="359"/>
      <c r="G24" s="359"/>
      <c r="H24" s="359"/>
      <c r="I24" s="359"/>
      <c r="J24" s="359"/>
      <c r="K24" s="359"/>
      <c r="L24" s="359"/>
      <c r="M24" s="359"/>
      <c r="N24" s="359"/>
      <c r="O24" s="359"/>
      <c r="P24" s="359"/>
      <c r="Q24" s="359"/>
      <c r="R24" s="359"/>
      <c r="S24" s="359"/>
      <c r="T24" s="359"/>
    </row>
    <row r="25" spans="1:20" ht="45.75" customHeight="1" thickBot="1" x14ac:dyDescent="0.3">
      <c r="A25" s="573"/>
      <c r="B25" s="552"/>
      <c r="C25" s="394" t="s">
        <v>446</v>
      </c>
      <c r="D25" s="386"/>
      <c r="E25" s="359"/>
      <c r="F25" s="359"/>
      <c r="G25" s="359"/>
      <c r="H25" s="359"/>
      <c r="I25" s="359"/>
      <c r="J25" s="359"/>
      <c r="K25" s="359"/>
      <c r="L25" s="359"/>
      <c r="M25" s="359"/>
      <c r="N25" s="359"/>
      <c r="O25" s="359"/>
      <c r="P25" s="359"/>
      <c r="Q25" s="359"/>
      <c r="R25" s="359"/>
      <c r="S25" s="359"/>
      <c r="T25" s="359"/>
    </row>
    <row r="26" spans="1:20" ht="45.75" customHeight="1" thickBot="1" x14ac:dyDescent="0.3">
      <c r="A26" s="573"/>
      <c r="B26" s="552"/>
      <c r="C26" s="395" t="s">
        <v>35</v>
      </c>
      <c r="D26" s="386"/>
      <c r="E26" s="359"/>
      <c r="F26" s="359"/>
      <c r="G26" s="359"/>
      <c r="H26" s="359"/>
      <c r="I26" s="359"/>
      <c r="J26" s="359"/>
      <c r="K26" s="359"/>
      <c r="L26" s="359"/>
      <c r="M26" s="359"/>
      <c r="N26" s="359"/>
      <c r="O26" s="359"/>
      <c r="P26" s="359"/>
      <c r="Q26" s="359"/>
      <c r="R26" s="359"/>
      <c r="S26" s="359"/>
      <c r="T26" s="359"/>
    </row>
    <row r="27" spans="1:20" ht="45.75" customHeight="1" thickBot="1" x14ac:dyDescent="0.3">
      <c r="A27" s="573"/>
      <c r="B27" s="552"/>
      <c r="C27" s="395" t="s">
        <v>37</v>
      </c>
      <c r="D27" s="386"/>
      <c r="E27" s="359"/>
      <c r="F27" s="359"/>
      <c r="G27" s="359"/>
      <c r="H27" s="359"/>
      <c r="I27" s="359"/>
      <c r="J27" s="359"/>
      <c r="K27" s="359"/>
      <c r="L27" s="359"/>
      <c r="M27" s="359"/>
      <c r="N27" s="359"/>
      <c r="O27" s="359"/>
      <c r="P27" s="359"/>
      <c r="Q27" s="359"/>
      <c r="R27" s="359"/>
      <c r="S27" s="359"/>
      <c r="T27" s="359"/>
    </row>
    <row r="28" spans="1:20" ht="15.75" thickBot="1" x14ac:dyDescent="0.3">
      <c r="A28" s="573"/>
      <c r="B28" s="553" t="s">
        <v>460</v>
      </c>
      <c r="C28" s="397" t="s">
        <v>38</v>
      </c>
      <c r="D28" s="391">
        <f>COUNTIF(D17:D27,"NE")</f>
        <v>0</v>
      </c>
      <c r="E28" s="342">
        <f>COUNTIF(E17:E27,"NE")</f>
        <v>0</v>
      </c>
      <c r="F28" s="342">
        <f>COUNTIF(F17:F27,"NE")</f>
        <v>0</v>
      </c>
      <c r="G28" s="342">
        <f t="shared" ref="G28:L28" si="2">COUNTIF(G17:G27,"NE")</f>
        <v>0</v>
      </c>
      <c r="H28" s="342">
        <f t="shared" si="2"/>
        <v>0</v>
      </c>
      <c r="I28" s="342">
        <f t="shared" si="2"/>
        <v>0</v>
      </c>
      <c r="J28" s="342">
        <f t="shared" si="2"/>
        <v>0</v>
      </c>
      <c r="K28" s="342">
        <f t="shared" si="2"/>
        <v>0</v>
      </c>
      <c r="L28" s="342">
        <f t="shared" si="2"/>
        <v>0</v>
      </c>
      <c r="M28" s="342">
        <f t="shared" ref="M28:T28" si="3">COUNTIF(M17:M27,"NE")</f>
        <v>0</v>
      </c>
      <c r="N28" s="342">
        <f t="shared" si="3"/>
        <v>0</v>
      </c>
      <c r="O28" s="342">
        <f t="shared" si="3"/>
        <v>0</v>
      </c>
      <c r="P28" s="342">
        <f t="shared" si="3"/>
        <v>0</v>
      </c>
      <c r="Q28" s="342">
        <f t="shared" si="3"/>
        <v>0</v>
      </c>
      <c r="R28" s="342">
        <f t="shared" si="3"/>
        <v>0</v>
      </c>
      <c r="S28" s="342">
        <f t="shared" si="3"/>
        <v>0</v>
      </c>
      <c r="T28" s="342">
        <f t="shared" si="3"/>
        <v>0</v>
      </c>
    </row>
    <row r="29" spans="1:20" ht="26.25" thickBot="1" x14ac:dyDescent="0.3">
      <c r="A29" s="573"/>
      <c r="B29" s="553"/>
      <c r="C29" s="397" t="s">
        <v>39</v>
      </c>
      <c r="D29" s="391">
        <f>COUNTIF(D17:D27,"NC")</f>
        <v>0</v>
      </c>
      <c r="E29" s="342">
        <f>COUNTIF(E17:E27,"NC")</f>
        <v>0</v>
      </c>
      <c r="F29" s="342">
        <f>COUNTIF(F17:F27,"NC")</f>
        <v>0</v>
      </c>
      <c r="G29" s="342">
        <f t="shared" ref="G29:L29" si="4">COUNTIF(G17:G27,"NC")</f>
        <v>0</v>
      </c>
      <c r="H29" s="342">
        <f t="shared" si="4"/>
        <v>0</v>
      </c>
      <c r="I29" s="342">
        <f t="shared" si="4"/>
        <v>0</v>
      </c>
      <c r="J29" s="342">
        <f t="shared" si="4"/>
        <v>0</v>
      </c>
      <c r="K29" s="342">
        <f t="shared" si="4"/>
        <v>0</v>
      </c>
      <c r="L29" s="342">
        <f t="shared" si="4"/>
        <v>0</v>
      </c>
      <c r="M29" s="342">
        <f t="shared" ref="M29:T29" si="5">COUNTIF(M17:M27,"NC")</f>
        <v>0</v>
      </c>
      <c r="N29" s="342">
        <f t="shared" si="5"/>
        <v>0</v>
      </c>
      <c r="O29" s="342">
        <f t="shared" si="5"/>
        <v>0</v>
      </c>
      <c r="P29" s="342">
        <f t="shared" si="5"/>
        <v>0</v>
      </c>
      <c r="Q29" s="342">
        <f t="shared" si="5"/>
        <v>0</v>
      </c>
      <c r="R29" s="342">
        <f t="shared" si="5"/>
        <v>0</v>
      </c>
      <c r="S29" s="342">
        <f t="shared" si="5"/>
        <v>0</v>
      </c>
      <c r="T29" s="342">
        <f t="shared" si="5"/>
        <v>0</v>
      </c>
    </row>
    <row r="30" spans="1:20" ht="15.75" thickBot="1" x14ac:dyDescent="0.3">
      <c r="A30" s="573"/>
      <c r="B30" s="553"/>
      <c r="C30" s="397" t="s">
        <v>427</v>
      </c>
      <c r="D30" s="391">
        <f>SUM(D28:D29)*3</f>
        <v>0</v>
      </c>
      <c r="E30" s="342">
        <f>SUM(E28:E29)*3</f>
        <v>0</v>
      </c>
      <c r="F30" s="342">
        <f>SUM(F28:F29)*3</f>
        <v>0</v>
      </c>
      <c r="G30" s="342">
        <f t="shared" ref="G30:L30" si="6">SUM(G28:G29)*3</f>
        <v>0</v>
      </c>
      <c r="H30" s="342">
        <f t="shared" si="6"/>
        <v>0</v>
      </c>
      <c r="I30" s="342">
        <f t="shared" si="6"/>
        <v>0</v>
      </c>
      <c r="J30" s="342">
        <f t="shared" si="6"/>
        <v>0</v>
      </c>
      <c r="K30" s="342">
        <f t="shared" si="6"/>
        <v>0</v>
      </c>
      <c r="L30" s="342">
        <f t="shared" si="6"/>
        <v>0</v>
      </c>
      <c r="M30" s="342">
        <f t="shared" ref="M30:T30" si="7">SUM(M28:M29)*3</f>
        <v>0</v>
      </c>
      <c r="N30" s="342">
        <f t="shared" si="7"/>
        <v>0</v>
      </c>
      <c r="O30" s="342">
        <f t="shared" si="7"/>
        <v>0</v>
      </c>
      <c r="P30" s="342">
        <f t="shared" si="7"/>
        <v>0</v>
      </c>
      <c r="Q30" s="342">
        <f t="shared" si="7"/>
        <v>0</v>
      </c>
      <c r="R30" s="342">
        <f t="shared" si="7"/>
        <v>0</v>
      </c>
      <c r="S30" s="342">
        <f t="shared" si="7"/>
        <v>0</v>
      </c>
      <c r="T30" s="342">
        <f t="shared" si="7"/>
        <v>0</v>
      </c>
    </row>
    <row r="31" spans="1:20" ht="15.75" thickBot="1" x14ac:dyDescent="0.3">
      <c r="A31" s="573"/>
      <c r="B31" s="553"/>
      <c r="C31" s="398" t="s">
        <v>41</v>
      </c>
      <c r="D31" s="392">
        <f>SUM(D17:D27)</f>
        <v>0</v>
      </c>
      <c r="E31" s="343">
        <f>SUM(E17:E27)</f>
        <v>0</v>
      </c>
      <c r="F31" s="343">
        <f>SUM(F17:F27)</f>
        <v>0</v>
      </c>
      <c r="G31" s="343">
        <f t="shared" ref="G31:L31" si="8">SUM(G17:G27)</f>
        <v>0</v>
      </c>
      <c r="H31" s="343">
        <f t="shared" si="8"/>
        <v>0</v>
      </c>
      <c r="I31" s="343">
        <f t="shared" si="8"/>
        <v>0</v>
      </c>
      <c r="J31" s="343">
        <f t="shared" si="8"/>
        <v>0</v>
      </c>
      <c r="K31" s="343">
        <f t="shared" si="8"/>
        <v>0</v>
      </c>
      <c r="L31" s="343">
        <f t="shared" si="8"/>
        <v>0</v>
      </c>
      <c r="M31" s="343">
        <f t="shared" ref="M31:T31" si="9">SUM(M17:M27)</f>
        <v>0</v>
      </c>
      <c r="N31" s="343">
        <f t="shared" si="9"/>
        <v>0</v>
      </c>
      <c r="O31" s="343">
        <f t="shared" si="9"/>
        <v>0</v>
      </c>
      <c r="P31" s="343">
        <f t="shared" si="9"/>
        <v>0</v>
      </c>
      <c r="Q31" s="343">
        <f t="shared" si="9"/>
        <v>0</v>
      </c>
      <c r="R31" s="343">
        <f t="shared" si="9"/>
        <v>0</v>
      </c>
      <c r="S31" s="343">
        <f t="shared" si="9"/>
        <v>0</v>
      </c>
      <c r="T31" s="343">
        <f t="shared" si="9"/>
        <v>0</v>
      </c>
    </row>
    <row r="32" spans="1:20" ht="15.75" thickBot="1" x14ac:dyDescent="0.3">
      <c r="A32" s="573"/>
      <c r="B32" s="553"/>
      <c r="C32" s="397" t="s">
        <v>428</v>
      </c>
      <c r="D32" s="391">
        <f>30-D30</f>
        <v>30</v>
      </c>
      <c r="E32" s="342">
        <f>30-E30</f>
        <v>30</v>
      </c>
      <c r="F32" s="342">
        <f>30-F30</f>
        <v>30</v>
      </c>
      <c r="G32" s="342">
        <f t="shared" ref="G32:L32" si="10">30-G30</f>
        <v>30</v>
      </c>
      <c r="H32" s="342">
        <f t="shared" si="10"/>
        <v>30</v>
      </c>
      <c r="I32" s="342">
        <f t="shared" si="10"/>
        <v>30</v>
      </c>
      <c r="J32" s="342">
        <f t="shared" si="10"/>
        <v>30</v>
      </c>
      <c r="K32" s="342">
        <f t="shared" si="10"/>
        <v>30</v>
      </c>
      <c r="L32" s="342">
        <f t="shared" si="10"/>
        <v>30</v>
      </c>
      <c r="M32" s="342">
        <f t="shared" ref="M32:T32" si="11">30-M30</f>
        <v>30</v>
      </c>
      <c r="N32" s="342">
        <f t="shared" si="11"/>
        <v>30</v>
      </c>
      <c r="O32" s="342">
        <f t="shared" si="11"/>
        <v>30</v>
      </c>
      <c r="P32" s="342">
        <f t="shared" si="11"/>
        <v>30</v>
      </c>
      <c r="Q32" s="342">
        <f t="shared" si="11"/>
        <v>30</v>
      </c>
      <c r="R32" s="342">
        <f t="shared" si="11"/>
        <v>30</v>
      </c>
      <c r="S32" s="342">
        <f t="shared" si="11"/>
        <v>30</v>
      </c>
      <c r="T32" s="342">
        <f t="shared" si="11"/>
        <v>30</v>
      </c>
    </row>
    <row r="33" spans="1:20" ht="15.75" thickBot="1" x14ac:dyDescent="0.3">
      <c r="A33" s="573"/>
      <c r="B33" s="553"/>
      <c r="C33" s="397" t="s">
        <v>429</v>
      </c>
      <c r="D33" s="391">
        <f>D32/4</f>
        <v>7.5</v>
      </c>
      <c r="E33" s="342">
        <f>E32/4</f>
        <v>7.5</v>
      </c>
      <c r="F33" s="342">
        <f>F32/4</f>
        <v>7.5</v>
      </c>
      <c r="G33" s="342">
        <f t="shared" ref="G33:L33" si="12">G32/4</f>
        <v>7.5</v>
      </c>
      <c r="H33" s="342">
        <f t="shared" si="12"/>
        <v>7.5</v>
      </c>
      <c r="I33" s="342">
        <f t="shared" si="12"/>
        <v>7.5</v>
      </c>
      <c r="J33" s="342">
        <f t="shared" si="12"/>
        <v>7.5</v>
      </c>
      <c r="K33" s="342">
        <f t="shared" si="12"/>
        <v>7.5</v>
      </c>
      <c r="L33" s="342">
        <f t="shared" si="12"/>
        <v>7.5</v>
      </c>
      <c r="M33" s="342">
        <f t="shared" ref="M33:T33" si="13">M32/4</f>
        <v>7.5</v>
      </c>
      <c r="N33" s="342">
        <f t="shared" si="13"/>
        <v>7.5</v>
      </c>
      <c r="O33" s="342">
        <f t="shared" si="13"/>
        <v>7.5</v>
      </c>
      <c r="P33" s="342">
        <f t="shared" si="13"/>
        <v>7.5</v>
      </c>
      <c r="Q33" s="342">
        <f t="shared" si="13"/>
        <v>7.5</v>
      </c>
      <c r="R33" s="342">
        <f t="shared" si="13"/>
        <v>7.5</v>
      </c>
      <c r="S33" s="342">
        <f t="shared" si="13"/>
        <v>7.5</v>
      </c>
      <c r="T33" s="342">
        <f t="shared" si="13"/>
        <v>7.5</v>
      </c>
    </row>
    <row r="34" spans="1:20" ht="69.75" customHeight="1" x14ac:dyDescent="0.25">
      <c r="A34" s="574"/>
      <c r="B34" s="553"/>
      <c r="C34" s="456" t="s">
        <v>44</v>
      </c>
      <c r="D34" s="391" t="str">
        <f>IF(D30=30,"NE",IF(D31&lt;=D33,"Absent",IF((D31&gt;D33)*(D31&lt;D33*2),"Faible",IF((D31&gt;D33)*2*(D31&lt;D33*3),"Modéré",IF(D31&gt;=D33*3,"Elevé")))))</f>
        <v>Absent</v>
      </c>
      <c r="E34" s="342" t="str">
        <f t="shared" ref="E34:T34" si="14">IF(E6="Sortie","",IF(E30=30,"NE",IF(E31&lt;=E33,"Absent",IF((E31&gt;E33)*(E31&lt;E33*2),"Faible",IF((E31&gt;E33)*2*(E31&lt;E33*3),"Modéré",IF(E31&gt;=E33*3,"Elevé"))))))</f>
        <v>Absent</v>
      </c>
      <c r="F34" s="342" t="str">
        <f t="shared" si="14"/>
        <v>Absent</v>
      </c>
      <c r="G34" s="342" t="str">
        <f t="shared" si="14"/>
        <v>Absent</v>
      </c>
      <c r="H34" s="342" t="str">
        <f t="shared" si="14"/>
        <v>Absent</v>
      </c>
      <c r="I34" s="342" t="str">
        <f t="shared" si="14"/>
        <v>Absent</v>
      </c>
      <c r="J34" s="342" t="str">
        <f t="shared" si="14"/>
        <v>Absent</v>
      </c>
      <c r="K34" s="342" t="str">
        <f t="shared" si="14"/>
        <v>Absent</v>
      </c>
      <c r="L34" s="342" t="str">
        <f t="shared" si="14"/>
        <v>Absent</v>
      </c>
      <c r="M34" s="342" t="str">
        <f t="shared" si="14"/>
        <v>Absent</v>
      </c>
      <c r="N34" s="342" t="str">
        <f t="shared" si="14"/>
        <v>Absent</v>
      </c>
      <c r="O34" s="342" t="str">
        <f t="shared" si="14"/>
        <v>Absent</v>
      </c>
      <c r="P34" s="342" t="str">
        <f t="shared" si="14"/>
        <v>Absent</v>
      </c>
      <c r="Q34" s="342" t="str">
        <f t="shared" si="14"/>
        <v>Absent</v>
      </c>
      <c r="R34" s="342" t="str">
        <f t="shared" si="14"/>
        <v>Absent</v>
      </c>
      <c r="S34" s="342" t="str">
        <f t="shared" si="14"/>
        <v>Absent</v>
      </c>
      <c r="T34" s="342" t="str">
        <f t="shared" si="14"/>
        <v>Absent</v>
      </c>
    </row>
    <row r="35" spans="1:20" s="480" customFormat="1" ht="15.75" thickBot="1" x14ac:dyDescent="0.3">
      <c r="A35" s="481"/>
      <c r="B35" s="482"/>
      <c r="C35" s="459" t="s">
        <v>464</v>
      </c>
      <c r="D35" s="483" t="s">
        <v>397</v>
      </c>
      <c r="E35" s="484" t="s">
        <v>398</v>
      </c>
      <c r="F35" s="484" t="s">
        <v>399</v>
      </c>
      <c r="G35" s="484" t="s">
        <v>400</v>
      </c>
      <c r="H35" s="484"/>
      <c r="I35" s="484"/>
      <c r="J35" s="484"/>
      <c r="K35" s="484"/>
      <c r="L35" s="484"/>
      <c r="M35" s="484"/>
      <c r="N35" s="484"/>
      <c r="O35" s="484"/>
      <c r="P35" s="484"/>
      <c r="Q35" s="484"/>
      <c r="R35" s="484"/>
      <c r="S35" s="484"/>
      <c r="T35" s="484"/>
    </row>
    <row r="36" spans="1:20" ht="45.75" customHeight="1" thickBot="1" x14ac:dyDescent="0.3">
      <c r="A36" s="576" t="s">
        <v>45</v>
      </c>
      <c r="B36" s="551" t="s">
        <v>463</v>
      </c>
      <c r="C36" s="403" t="s">
        <v>420</v>
      </c>
      <c r="D36" s="386"/>
      <c r="E36" s="359"/>
      <c r="F36" s="359"/>
      <c r="G36" s="359"/>
      <c r="H36" s="359"/>
      <c r="I36" s="359"/>
      <c r="J36" s="359"/>
      <c r="K36" s="359"/>
      <c r="L36" s="359"/>
      <c r="M36" s="359"/>
      <c r="N36" s="359"/>
      <c r="O36" s="359"/>
      <c r="P36" s="359"/>
      <c r="Q36" s="359"/>
      <c r="R36" s="359"/>
      <c r="S36" s="359"/>
      <c r="T36" s="359"/>
    </row>
    <row r="37" spans="1:20" ht="45.75" customHeight="1" thickBot="1" x14ac:dyDescent="0.3">
      <c r="A37" s="577"/>
      <c r="B37" s="552"/>
      <c r="C37" s="402" t="s">
        <v>416</v>
      </c>
      <c r="D37" s="386"/>
      <c r="E37" s="359"/>
      <c r="F37" s="359"/>
      <c r="G37" s="359"/>
      <c r="H37" s="359"/>
      <c r="I37" s="359"/>
      <c r="J37" s="359"/>
      <c r="K37" s="359"/>
      <c r="L37" s="359"/>
      <c r="M37" s="359"/>
      <c r="N37" s="359"/>
      <c r="O37" s="359"/>
      <c r="P37" s="359"/>
      <c r="Q37" s="359"/>
      <c r="R37" s="359"/>
      <c r="S37" s="359"/>
      <c r="T37" s="359"/>
    </row>
    <row r="38" spans="1:20" ht="45.75" customHeight="1" thickBot="1" x14ac:dyDescent="0.3">
      <c r="A38" s="577"/>
      <c r="B38" s="552"/>
      <c r="C38" s="402" t="s">
        <v>417</v>
      </c>
      <c r="D38" s="386"/>
      <c r="E38" s="359"/>
      <c r="F38" s="359"/>
      <c r="G38" s="359"/>
      <c r="H38" s="359"/>
      <c r="I38" s="359"/>
      <c r="J38" s="359"/>
      <c r="K38" s="359"/>
      <c r="L38" s="359"/>
      <c r="M38" s="359"/>
      <c r="N38" s="359"/>
      <c r="O38" s="359"/>
      <c r="P38" s="359"/>
      <c r="Q38" s="359"/>
      <c r="R38" s="359"/>
      <c r="S38" s="359"/>
      <c r="T38" s="359"/>
    </row>
    <row r="39" spans="1:20" ht="45.75" customHeight="1" thickBot="1" x14ac:dyDescent="0.3">
      <c r="A39" s="577"/>
      <c r="B39" s="552"/>
      <c r="C39" s="402" t="s">
        <v>418</v>
      </c>
      <c r="D39" s="386"/>
      <c r="E39" s="359"/>
      <c r="F39" s="359"/>
      <c r="G39" s="359"/>
      <c r="H39" s="359"/>
      <c r="I39" s="359"/>
      <c r="J39" s="359"/>
      <c r="K39" s="359"/>
      <c r="L39" s="359"/>
      <c r="M39" s="359"/>
      <c r="N39" s="359"/>
      <c r="O39" s="359"/>
      <c r="P39" s="359"/>
      <c r="Q39" s="359"/>
      <c r="R39" s="359"/>
      <c r="S39" s="359"/>
      <c r="T39" s="359"/>
    </row>
    <row r="40" spans="1:20" ht="45.75" customHeight="1" thickBot="1" x14ac:dyDescent="0.3">
      <c r="A40" s="577"/>
      <c r="B40" s="552"/>
      <c r="C40" s="402" t="s">
        <v>419</v>
      </c>
      <c r="D40" s="386"/>
      <c r="E40" s="359"/>
      <c r="F40" s="359"/>
      <c r="G40" s="359"/>
      <c r="H40" s="359"/>
      <c r="I40" s="359"/>
      <c r="J40" s="359"/>
      <c r="K40" s="359"/>
      <c r="L40" s="359"/>
      <c r="M40" s="359"/>
      <c r="N40" s="359"/>
      <c r="O40" s="359"/>
      <c r="P40" s="359"/>
      <c r="Q40" s="359"/>
      <c r="R40" s="359"/>
      <c r="S40" s="359"/>
      <c r="T40" s="359"/>
    </row>
    <row r="41" spans="1:20" ht="15.75" thickBot="1" x14ac:dyDescent="0.3">
      <c r="A41" s="577"/>
      <c r="B41" s="553" t="s">
        <v>460</v>
      </c>
      <c r="C41" s="389" t="s">
        <v>52</v>
      </c>
      <c r="D41" s="387">
        <f>COUNTIF(D36:D40,"NE")</f>
        <v>0</v>
      </c>
      <c r="E41" s="14">
        <f>COUNTIF(E36:E40,"NE")</f>
        <v>0</v>
      </c>
      <c r="F41" s="14">
        <f>COUNTIF(F36:F40,"NE")</f>
        <v>0</v>
      </c>
      <c r="G41" s="14">
        <f t="shared" ref="G41:L41" si="15">COUNTIF(G36:G40,"NE")</f>
        <v>0</v>
      </c>
      <c r="H41" s="14">
        <f t="shared" si="15"/>
        <v>0</v>
      </c>
      <c r="I41" s="14">
        <f t="shared" si="15"/>
        <v>0</v>
      </c>
      <c r="J41" s="14">
        <f t="shared" si="15"/>
        <v>0</v>
      </c>
      <c r="K41" s="14">
        <f t="shared" si="15"/>
        <v>0</v>
      </c>
      <c r="L41" s="14">
        <f t="shared" si="15"/>
        <v>0</v>
      </c>
      <c r="M41" s="14">
        <f t="shared" ref="M41:T41" si="16">COUNTIF(M36:M40,"NE")</f>
        <v>0</v>
      </c>
      <c r="N41" s="14">
        <f t="shared" si="16"/>
        <v>0</v>
      </c>
      <c r="O41" s="14">
        <f t="shared" si="16"/>
        <v>0</v>
      </c>
      <c r="P41" s="14">
        <f t="shared" si="16"/>
        <v>0</v>
      </c>
      <c r="Q41" s="14">
        <f t="shared" si="16"/>
        <v>0</v>
      </c>
      <c r="R41" s="14">
        <f t="shared" si="16"/>
        <v>0</v>
      </c>
      <c r="S41" s="14">
        <f t="shared" si="16"/>
        <v>0</v>
      </c>
      <c r="T41" s="14">
        <f t="shared" si="16"/>
        <v>0</v>
      </c>
    </row>
    <row r="42" spans="1:20" ht="15.75" thickBot="1" x14ac:dyDescent="0.3">
      <c r="A42" s="577"/>
      <c r="B42" s="553"/>
      <c r="C42" s="389" t="s">
        <v>427</v>
      </c>
      <c r="D42" s="387">
        <f>D41*3</f>
        <v>0</v>
      </c>
      <c r="E42" s="14">
        <f>E41*3</f>
        <v>0</v>
      </c>
      <c r="F42" s="14">
        <f>F41*3</f>
        <v>0</v>
      </c>
      <c r="G42" s="14">
        <f t="shared" ref="G42:L42" si="17">G41*3</f>
        <v>0</v>
      </c>
      <c r="H42" s="14">
        <f t="shared" si="17"/>
        <v>0</v>
      </c>
      <c r="I42" s="14">
        <f t="shared" si="17"/>
        <v>0</v>
      </c>
      <c r="J42" s="14">
        <f t="shared" si="17"/>
        <v>0</v>
      </c>
      <c r="K42" s="14">
        <f t="shared" si="17"/>
        <v>0</v>
      </c>
      <c r="L42" s="14">
        <f t="shared" si="17"/>
        <v>0</v>
      </c>
      <c r="M42" s="14">
        <f t="shared" ref="M42:T42" si="18">M41*3</f>
        <v>0</v>
      </c>
      <c r="N42" s="14">
        <f t="shared" si="18"/>
        <v>0</v>
      </c>
      <c r="O42" s="14">
        <f t="shared" si="18"/>
        <v>0</v>
      </c>
      <c r="P42" s="14">
        <f t="shared" si="18"/>
        <v>0</v>
      </c>
      <c r="Q42" s="14">
        <f t="shared" si="18"/>
        <v>0</v>
      </c>
      <c r="R42" s="14">
        <f t="shared" si="18"/>
        <v>0</v>
      </c>
      <c r="S42" s="14">
        <f t="shared" si="18"/>
        <v>0</v>
      </c>
      <c r="T42" s="14">
        <f t="shared" si="18"/>
        <v>0</v>
      </c>
    </row>
    <row r="43" spans="1:20" ht="15.75" thickBot="1" x14ac:dyDescent="0.3">
      <c r="A43" s="577"/>
      <c r="B43" s="553"/>
      <c r="C43" s="390" t="s">
        <v>53</v>
      </c>
      <c r="D43" s="388">
        <f>SUM(D36:D40)</f>
        <v>0</v>
      </c>
      <c r="E43" s="15">
        <f>SUM(E36:E40)</f>
        <v>0</v>
      </c>
      <c r="F43" s="15">
        <f>SUM(F36:F40)</f>
        <v>0</v>
      </c>
      <c r="G43" s="15">
        <f t="shared" ref="G43:L43" si="19">SUM(G36:G40)</f>
        <v>0</v>
      </c>
      <c r="H43" s="15">
        <f t="shared" si="19"/>
        <v>0</v>
      </c>
      <c r="I43" s="15">
        <f t="shared" si="19"/>
        <v>0</v>
      </c>
      <c r="J43" s="15">
        <f t="shared" si="19"/>
        <v>0</v>
      </c>
      <c r="K43" s="15">
        <f t="shared" si="19"/>
        <v>0</v>
      </c>
      <c r="L43" s="15">
        <f t="shared" si="19"/>
        <v>0</v>
      </c>
      <c r="M43" s="15">
        <f t="shared" ref="M43:T43" si="20">SUM(M36:M40)</f>
        <v>0</v>
      </c>
      <c r="N43" s="15">
        <f t="shared" si="20"/>
        <v>0</v>
      </c>
      <c r="O43" s="15">
        <f t="shared" si="20"/>
        <v>0</v>
      </c>
      <c r="P43" s="15">
        <f t="shared" si="20"/>
        <v>0</v>
      </c>
      <c r="Q43" s="15">
        <f t="shared" si="20"/>
        <v>0</v>
      </c>
      <c r="R43" s="15">
        <f t="shared" si="20"/>
        <v>0</v>
      </c>
      <c r="S43" s="15">
        <f t="shared" si="20"/>
        <v>0</v>
      </c>
      <c r="T43" s="15">
        <f t="shared" si="20"/>
        <v>0</v>
      </c>
    </row>
    <row r="44" spans="1:20" ht="15.75" thickBot="1" x14ac:dyDescent="0.3">
      <c r="A44" s="577"/>
      <c r="B44" s="553"/>
      <c r="C44" s="389" t="s">
        <v>428</v>
      </c>
      <c r="D44" s="387">
        <f>15-D42</f>
        <v>15</v>
      </c>
      <c r="E44" s="14">
        <f>15-E42</f>
        <v>15</v>
      </c>
      <c r="F44" s="14">
        <f>15-F42</f>
        <v>15</v>
      </c>
      <c r="G44" s="14">
        <f t="shared" ref="G44:L44" si="21">15-G42</f>
        <v>15</v>
      </c>
      <c r="H44" s="14">
        <f t="shared" si="21"/>
        <v>15</v>
      </c>
      <c r="I44" s="14">
        <f t="shared" si="21"/>
        <v>15</v>
      </c>
      <c r="J44" s="14">
        <f t="shared" si="21"/>
        <v>15</v>
      </c>
      <c r="K44" s="14">
        <f t="shared" si="21"/>
        <v>15</v>
      </c>
      <c r="L44" s="14">
        <f t="shared" si="21"/>
        <v>15</v>
      </c>
      <c r="M44" s="14">
        <f t="shared" ref="M44:T44" si="22">15-M42</f>
        <v>15</v>
      </c>
      <c r="N44" s="14">
        <f t="shared" si="22"/>
        <v>15</v>
      </c>
      <c r="O44" s="14">
        <f t="shared" si="22"/>
        <v>15</v>
      </c>
      <c r="P44" s="14">
        <f t="shared" si="22"/>
        <v>15</v>
      </c>
      <c r="Q44" s="14">
        <f t="shared" si="22"/>
        <v>15</v>
      </c>
      <c r="R44" s="14">
        <f t="shared" si="22"/>
        <v>15</v>
      </c>
      <c r="S44" s="14">
        <f t="shared" si="22"/>
        <v>15</v>
      </c>
      <c r="T44" s="14">
        <f t="shared" si="22"/>
        <v>15</v>
      </c>
    </row>
    <row r="45" spans="1:20" ht="15.75" thickBot="1" x14ac:dyDescent="0.3">
      <c r="A45" s="577"/>
      <c r="B45" s="553"/>
      <c r="C45" s="389" t="s">
        <v>429</v>
      </c>
      <c r="D45" s="387">
        <f>D44/4</f>
        <v>3.75</v>
      </c>
      <c r="E45" s="14">
        <f>E44/4</f>
        <v>3.75</v>
      </c>
      <c r="F45" s="14">
        <f>F44/4</f>
        <v>3.75</v>
      </c>
      <c r="G45" s="14">
        <f t="shared" ref="G45:L45" si="23">G44/4</f>
        <v>3.75</v>
      </c>
      <c r="H45" s="14">
        <f t="shared" si="23"/>
        <v>3.75</v>
      </c>
      <c r="I45" s="14">
        <f t="shared" si="23"/>
        <v>3.75</v>
      </c>
      <c r="J45" s="14">
        <f t="shared" si="23"/>
        <v>3.75</v>
      </c>
      <c r="K45" s="14">
        <f t="shared" si="23"/>
        <v>3.75</v>
      </c>
      <c r="L45" s="14">
        <f t="shared" si="23"/>
        <v>3.75</v>
      </c>
      <c r="M45" s="14">
        <f t="shared" ref="M45:T45" si="24">M44/4</f>
        <v>3.75</v>
      </c>
      <c r="N45" s="14">
        <f t="shared" si="24"/>
        <v>3.75</v>
      </c>
      <c r="O45" s="14">
        <f t="shared" si="24"/>
        <v>3.75</v>
      </c>
      <c r="P45" s="14">
        <f t="shared" si="24"/>
        <v>3.75</v>
      </c>
      <c r="Q45" s="14">
        <f t="shared" si="24"/>
        <v>3.75</v>
      </c>
      <c r="R45" s="14">
        <f t="shared" si="24"/>
        <v>3.75</v>
      </c>
      <c r="S45" s="14">
        <f t="shared" si="24"/>
        <v>3.75</v>
      </c>
      <c r="T45" s="14">
        <f t="shared" si="24"/>
        <v>3.75</v>
      </c>
    </row>
    <row r="46" spans="1:20" ht="64.5" customHeight="1" x14ac:dyDescent="0.25">
      <c r="A46" s="578"/>
      <c r="B46" s="553"/>
      <c r="C46" s="455" t="s">
        <v>54</v>
      </c>
      <c r="D46" s="387" t="str">
        <f>IF(D42=15,"NE",IF(D43&lt;=D45,"Absent",IF((D43&gt;D45)*(D43&lt;D45*2),"Faible",IF((D43&gt;D45)*2*(D43&lt;D45*3),"Modéré",IF(D43&gt;=D45*3,"Elevé")))))</f>
        <v>Absent</v>
      </c>
      <c r="E46" s="14" t="str">
        <f t="shared" ref="E46:T46" si="25">IF(E6="Sortie","",IF(E42=15,"NE",IF(E43&lt;=E45,"Absent",IF((E43&gt;E45)*(E43&lt;E45*2),"Faible",IF((E43&gt;E45)*2*(E43&lt;E45*3),"Modéré",IF(E43&gt;=E45*3,"Elevé"))))))</f>
        <v>Absent</v>
      </c>
      <c r="F46" s="14" t="str">
        <f t="shared" si="25"/>
        <v>Absent</v>
      </c>
      <c r="G46" s="14" t="str">
        <f t="shared" si="25"/>
        <v>Absent</v>
      </c>
      <c r="H46" s="14" t="str">
        <f t="shared" si="25"/>
        <v>Absent</v>
      </c>
      <c r="I46" s="14" t="str">
        <f t="shared" si="25"/>
        <v>Absent</v>
      </c>
      <c r="J46" s="14" t="str">
        <f t="shared" si="25"/>
        <v>Absent</v>
      </c>
      <c r="K46" s="14" t="str">
        <f t="shared" si="25"/>
        <v>Absent</v>
      </c>
      <c r="L46" s="14" t="str">
        <f t="shared" si="25"/>
        <v>Absent</v>
      </c>
      <c r="M46" s="14" t="str">
        <f t="shared" si="25"/>
        <v>Absent</v>
      </c>
      <c r="N46" s="14" t="str">
        <f t="shared" si="25"/>
        <v>Absent</v>
      </c>
      <c r="O46" s="14" t="str">
        <f t="shared" si="25"/>
        <v>Absent</v>
      </c>
      <c r="P46" s="14" t="str">
        <f t="shared" si="25"/>
        <v>Absent</v>
      </c>
      <c r="Q46" s="14" t="str">
        <f t="shared" si="25"/>
        <v>Absent</v>
      </c>
      <c r="R46" s="14" t="str">
        <f t="shared" si="25"/>
        <v>Absent</v>
      </c>
      <c r="S46" s="14" t="str">
        <f t="shared" si="25"/>
        <v>Absent</v>
      </c>
      <c r="T46" s="14" t="str">
        <f t="shared" si="25"/>
        <v>Absent</v>
      </c>
    </row>
    <row r="47" spans="1:20" s="480" customFormat="1" ht="15.75" thickBot="1" x14ac:dyDescent="0.3">
      <c r="A47" s="481"/>
      <c r="B47" s="482"/>
      <c r="C47" s="459" t="s">
        <v>464</v>
      </c>
      <c r="D47" s="485" t="s">
        <v>397</v>
      </c>
      <c r="E47" s="484" t="s">
        <v>398</v>
      </c>
      <c r="F47" s="484" t="s">
        <v>399</v>
      </c>
      <c r="G47" s="484" t="s">
        <v>400</v>
      </c>
      <c r="H47" s="484"/>
      <c r="I47" s="484"/>
      <c r="J47" s="484"/>
      <c r="K47" s="484"/>
      <c r="L47" s="484"/>
      <c r="M47" s="484"/>
      <c r="N47" s="484"/>
      <c r="O47" s="484"/>
      <c r="P47" s="484"/>
      <c r="Q47" s="484"/>
      <c r="R47" s="484"/>
      <c r="S47" s="484"/>
      <c r="T47" s="484"/>
    </row>
    <row r="48" spans="1:20" ht="79.5" customHeight="1" thickBot="1" x14ac:dyDescent="0.3">
      <c r="A48" s="579" t="s">
        <v>55</v>
      </c>
      <c r="B48" s="551" t="s">
        <v>462</v>
      </c>
      <c r="C48" s="403" t="s">
        <v>447</v>
      </c>
      <c r="D48" s="386"/>
      <c r="E48" s="359"/>
      <c r="F48" s="359"/>
      <c r="G48" s="359"/>
      <c r="H48" s="359"/>
      <c r="I48" s="359"/>
      <c r="J48" s="359"/>
      <c r="K48" s="359"/>
      <c r="L48" s="359"/>
      <c r="M48" s="359"/>
      <c r="N48" s="359"/>
      <c r="O48" s="359"/>
      <c r="P48" s="359"/>
      <c r="Q48" s="359"/>
      <c r="R48" s="359"/>
      <c r="S48" s="359"/>
      <c r="T48" s="359"/>
    </row>
    <row r="49" spans="1:20" ht="45.75" customHeight="1" thickBot="1" x14ac:dyDescent="0.3">
      <c r="A49" s="580"/>
      <c r="B49" s="552"/>
      <c r="C49" s="402" t="s">
        <v>448</v>
      </c>
      <c r="D49" s="386"/>
      <c r="E49" s="359"/>
      <c r="F49" s="359"/>
      <c r="G49" s="359"/>
      <c r="H49" s="359"/>
      <c r="I49" s="359"/>
      <c r="J49" s="359"/>
      <c r="K49" s="359"/>
      <c r="L49" s="359"/>
      <c r="M49" s="359"/>
      <c r="N49" s="359"/>
      <c r="O49" s="359"/>
      <c r="P49" s="359"/>
      <c r="Q49" s="359"/>
      <c r="R49" s="359"/>
      <c r="S49" s="359"/>
      <c r="T49" s="359"/>
    </row>
    <row r="50" spans="1:20" ht="45.75" customHeight="1" thickBot="1" x14ac:dyDescent="0.3">
      <c r="A50" s="580"/>
      <c r="B50" s="552"/>
      <c r="C50" s="402" t="s">
        <v>264</v>
      </c>
      <c r="D50" s="386"/>
      <c r="E50" s="359"/>
      <c r="F50" s="359"/>
      <c r="G50" s="359"/>
      <c r="H50" s="359"/>
      <c r="I50" s="359"/>
      <c r="J50" s="359"/>
      <c r="K50" s="359"/>
      <c r="L50" s="359"/>
      <c r="M50" s="359"/>
      <c r="N50" s="359"/>
      <c r="O50" s="359"/>
      <c r="P50" s="359"/>
      <c r="Q50" s="359"/>
      <c r="R50" s="359"/>
      <c r="S50" s="359"/>
      <c r="T50" s="359"/>
    </row>
    <row r="51" spans="1:20" ht="45.75" customHeight="1" thickBot="1" x14ac:dyDescent="0.3">
      <c r="A51" s="580"/>
      <c r="B51" s="552"/>
      <c r="C51" s="402" t="s">
        <v>449</v>
      </c>
      <c r="D51" s="386"/>
      <c r="E51" s="359"/>
      <c r="F51" s="359"/>
      <c r="G51" s="359"/>
      <c r="H51" s="359"/>
      <c r="I51" s="359"/>
      <c r="J51" s="359"/>
      <c r="K51" s="359"/>
      <c r="L51" s="359"/>
      <c r="M51" s="359"/>
      <c r="N51" s="359"/>
      <c r="O51" s="359"/>
      <c r="P51" s="359"/>
      <c r="Q51" s="359"/>
      <c r="R51" s="359"/>
      <c r="S51" s="359"/>
      <c r="T51" s="359"/>
    </row>
    <row r="52" spans="1:20" ht="45.75" customHeight="1" thickBot="1" x14ac:dyDescent="0.3">
      <c r="A52" s="580"/>
      <c r="B52" s="552"/>
      <c r="C52" s="404" t="s">
        <v>450</v>
      </c>
      <c r="D52" s="386"/>
      <c r="E52" s="359"/>
      <c r="F52" s="359"/>
      <c r="G52" s="359"/>
      <c r="H52" s="359"/>
      <c r="I52" s="359"/>
      <c r="J52" s="359"/>
      <c r="K52" s="359"/>
      <c r="L52" s="359"/>
      <c r="M52" s="359"/>
      <c r="N52" s="359"/>
      <c r="O52" s="359"/>
      <c r="P52" s="359"/>
      <c r="Q52" s="359"/>
      <c r="R52" s="359"/>
      <c r="S52" s="359"/>
      <c r="T52" s="359"/>
    </row>
    <row r="53" spans="1:20" ht="15.75" thickBot="1" x14ac:dyDescent="0.3">
      <c r="A53" s="580"/>
      <c r="B53" s="553" t="s">
        <v>465</v>
      </c>
      <c r="C53" s="389" t="s">
        <v>38</v>
      </c>
      <c r="D53" s="387">
        <f>COUNTIF(D48:D52,"NE")</f>
        <v>0</v>
      </c>
      <c r="E53" s="14">
        <f>COUNTIF(E48:E52,"NE")</f>
        <v>0</v>
      </c>
      <c r="F53" s="14">
        <f>COUNTIF(F48:F52,"NE")</f>
        <v>0</v>
      </c>
      <c r="G53" s="14">
        <f t="shared" ref="G53:L53" si="26">COUNTIF(G48:G52,"NE")</f>
        <v>0</v>
      </c>
      <c r="H53" s="14">
        <f t="shared" si="26"/>
        <v>0</v>
      </c>
      <c r="I53" s="14">
        <f t="shared" si="26"/>
        <v>0</v>
      </c>
      <c r="J53" s="14">
        <f t="shared" si="26"/>
        <v>0</v>
      </c>
      <c r="K53" s="14">
        <f t="shared" si="26"/>
        <v>0</v>
      </c>
      <c r="L53" s="14">
        <f t="shared" si="26"/>
        <v>0</v>
      </c>
      <c r="M53" s="14">
        <f t="shared" ref="M53:T53" si="27">COUNTIF(M48:M52,"NE")</f>
        <v>0</v>
      </c>
      <c r="N53" s="14">
        <f t="shared" si="27"/>
        <v>0</v>
      </c>
      <c r="O53" s="14">
        <f t="shared" si="27"/>
        <v>0</v>
      </c>
      <c r="P53" s="14">
        <f t="shared" si="27"/>
        <v>0</v>
      </c>
      <c r="Q53" s="14">
        <f t="shared" si="27"/>
        <v>0</v>
      </c>
      <c r="R53" s="14">
        <f t="shared" si="27"/>
        <v>0</v>
      </c>
      <c r="S53" s="14">
        <f t="shared" si="27"/>
        <v>0</v>
      </c>
      <c r="T53" s="14">
        <f t="shared" si="27"/>
        <v>0</v>
      </c>
    </row>
    <row r="54" spans="1:20" ht="15.75" thickBot="1" x14ac:dyDescent="0.3">
      <c r="A54" s="580"/>
      <c r="B54" s="553"/>
      <c r="C54" s="389" t="s">
        <v>427</v>
      </c>
      <c r="D54" s="387">
        <f>D53*3</f>
        <v>0</v>
      </c>
      <c r="E54" s="14">
        <f>E53*3</f>
        <v>0</v>
      </c>
      <c r="F54" s="14">
        <f>F53*3</f>
        <v>0</v>
      </c>
      <c r="G54" s="14">
        <f t="shared" ref="G54:L54" si="28">G53*3</f>
        <v>0</v>
      </c>
      <c r="H54" s="14">
        <f t="shared" si="28"/>
        <v>0</v>
      </c>
      <c r="I54" s="14">
        <f t="shared" si="28"/>
        <v>0</v>
      </c>
      <c r="J54" s="14">
        <f t="shared" si="28"/>
        <v>0</v>
      </c>
      <c r="K54" s="14">
        <f t="shared" si="28"/>
        <v>0</v>
      </c>
      <c r="L54" s="14">
        <f t="shared" si="28"/>
        <v>0</v>
      </c>
      <c r="M54" s="14">
        <f t="shared" ref="M54:T54" si="29">M53*3</f>
        <v>0</v>
      </c>
      <c r="N54" s="14">
        <f t="shared" si="29"/>
        <v>0</v>
      </c>
      <c r="O54" s="14">
        <f t="shared" si="29"/>
        <v>0</v>
      </c>
      <c r="P54" s="14">
        <f t="shared" si="29"/>
        <v>0</v>
      </c>
      <c r="Q54" s="14">
        <f t="shared" si="29"/>
        <v>0</v>
      </c>
      <c r="R54" s="14">
        <f t="shared" si="29"/>
        <v>0</v>
      </c>
      <c r="S54" s="14">
        <f t="shared" si="29"/>
        <v>0</v>
      </c>
      <c r="T54" s="14">
        <f t="shared" si="29"/>
        <v>0</v>
      </c>
    </row>
    <row r="55" spans="1:20" ht="15.75" thickBot="1" x14ac:dyDescent="0.3">
      <c r="A55" s="580"/>
      <c r="B55" s="553"/>
      <c r="C55" s="390" t="s">
        <v>62</v>
      </c>
      <c r="D55" s="388">
        <f>SUM(D48:D52)</f>
        <v>0</v>
      </c>
      <c r="E55" s="15">
        <f>SUM(E48:E52)</f>
        <v>0</v>
      </c>
      <c r="F55" s="15">
        <f>SUM(F48:F52)</f>
        <v>0</v>
      </c>
      <c r="G55" s="15">
        <f t="shared" ref="G55:L55" si="30">SUM(G48:G52)</f>
        <v>0</v>
      </c>
      <c r="H55" s="15">
        <f t="shared" si="30"/>
        <v>0</v>
      </c>
      <c r="I55" s="15">
        <f t="shared" si="30"/>
        <v>0</v>
      </c>
      <c r="J55" s="15">
        <f t="shared" si="30"/>
        <v>0</v>
      </c>
      <c r="K55" s="15">
        <f t="shared" si="30"/>
        <v>0</v>
      </c>
      <c r="L55" s="15">
        <f t="shared" si="30"/>
        <v>0</v>
      </c>
      <c r="M55" s="15">
        <f t="shared" ref="M55:T55" si="31">SUM(M48:M52)</f>
        <v>0</v>
      </c>
      <c r="N55" s="15">
        <f t="shared" si="31"/>
        <v>0</v>
      </c>
      <c r="O55" s="15">
        <f t="shared" si="31"/>
        <v>0</v>
      </c>
      <c r="P55" s="15">
        <f t="shared" si="31"/>
        <v>0</v>
      </c>
      <c r="Q55" s="15">
        <f t="shared" si="31"/>
        <v>0</v>
      </c>
      <c r="R55" s="15">
        <f t="shared" si="31"/>
        <v>0</v>
      </c>
      <c r="S55" s="15">
        <f t="shared" si="31"/>
        <v>0</v>
      </c>
      <c r="T55" s="15">
        <f t="shared" si="31"/>
        <v>0</v>
      </c>
    </row>
    <row r="56" spans="1:20" ht="15.75" thickBot="1" x14ac:dyDescent="0.3">
      <c r="A56" s="580"/>
      <c r="B56" s="553"/>
      <c r="C56" s="389" t="s">
        <v>428</v>
      </c>
      <c r="D56" s="387">
        <f>15-D54</f>
        <v>15</v>
      </c>
      <c r="E56" s="14">
        <f>15-E54</f>
        <v>15</v>
      </c>
      <c r="F56" s="14">
        <f>15-F54</f>
        <v>15</v>
      </c>
      <c r="G56" s="14">
        <f t="shared" ref="G56:L56" si="32">15-G54</f>
        <v>15</v>
      </c>
      <c r="H56" s="14">
        <f t="shared" si="32"/>
        <v>15</v>
      </c>
      <c r="I56" s="14">
        <f t="shared" si="32"/>
        <v>15</v>
      </c>
      <c r="J56" s="14">
        <f t="shared" si="32"/>
        <v>15</v>
      </c>
      <c r="K56" s="14">
        <f t="shared" si="32"/>
        <v>15</v>
      </c>
      <c r="L56" s="14">
        <f t="shared" si="32"/>
        <v>15</v>
      </c>
      <c r="M56" s="14">
        <f t="shared" ref="M56:T56" si="33">15-M54</f>
        <v>15</v>
      </c>
      <c r="N56" s="14">
        <f t="shared" si="33"/>
        <v>15</v>
      </c>
      <c r="O56" s="14">
        <f t="shared" si="33"/>
        <v>15</v>
      </c>
      <c r="P56" s="14">
        <f t="shared" si="33"/>
        <v>15</v>
      </c>
      <c r="Q56" s="14">
        <f t="shared" si="33"/>
        <v>15</v>
      </c>
      <c r="R56" s="14">
        <f t="shared" si="33"/>
        <v>15</v>
      </c>
      <c r="S56" s="14">
        <f t="shared" si="33"/>
        <v>15</v>
      </c>
      <c r="T56" s="14">
        <f t="shared" si="33"/>
        <v>15</v>
      </c>
    </row>
    <row r="57" spans="1:20" ht="15.75" thickBot="1" x14ac:dyDescent="0.3">
      <c r="A57" s="580"/>
      <c r="B57" s="553"/>
      <c r="C57" s="389" t="s">
        <v>429</v>
      </c>
      <c r="D57" s="387">
        <f>D56/4</f>
        <v>3.75</v>
      </c>
      <c r="E57" s="14">
        <f>E56/4</f>
        <v>3.75</v>
      </c>
      <c r="F57" s="14">
        <f>F56/4</f>
        <v>3.75</v>
      </c>
      <c r="G57" s="14">
        <f t="shared" ref="G57:L57" si="34">G56/4</f>
        <v>3.75</v>
      </c>
      <c r="H57" s="14">
        <f t="shared" si="34"/>
        <v>3.75</v>
      </c>
      <c r="I57" s="14">
        <f t="shared" si="34"/>
        <v>3.75</v>
      </c>
      <c r="J57" s="14">
        <f t="shared" si="34"/>
        <v>3.75</v>
      </c>
      <c r="K57" s="14">
        <f t="shared" si="34"/>
        <v>3.75</v>
      </c>
      <c r="L57" s="14">
        <f t="shared" si="34"/>
        <v>3.75</v>
      </c>
      <c r="M57" s="14">
        <f t="shared" ref="M57:T57" si="35">M56/4</f>
        <v>3.75</v>
      </c>
      <c r="N57" s="14">
        <f t="shared" si="35"/>
        <v>3.75</v>
      </c>
      <c r="O57" s="14">
        <f t="shared" si="35"/>
        <v>3.75</v>
      </c>
      <c r="P57" s="14">
        <f t="shared" si="35"/>
        <v>3.75</v>
      </c>
      <c r="Q57" s="14">
        <f t="shared" si="35"/>
        <v>3.75</v>
      </c>
      <c r="R57" s="14">
        <f t="shared" si="35"/>
        <v>3.75</v>
      </c>
      <c r="S57" s="14">
        <f t="shared" si="35"/>
        <v>3.75</v>
      </c>
      <c r="T57" s="14">
        <f t="shared" si="35"/>
        <v>3.75</v>
      </c>
    </row>
    <row r="58" spans="1:20" ht="65.25" customHeight="1" x14ac:dyDescent="0.25">
      <c r="A58" s="580"/>
      <c r="B58" s="553"/>
      <c r="C58" s="454" t="s">
        <v>63</v>
      </c>
      <c r="D58" s="387" t="str">
        <f>IF(D54=15,"NE",IF(D55&lt;=D57,"Absent",IF((D55&gt;D57)*(D55&lt;D57*2),"Faible",IF((D55&gt;D57)*2*(D55&lt;D57*3),"Modéré",IF(D55&gt;=D57*3,"Elevé")))))</f>
        <v>Absent</v>
      </c>
      <c r="E58" s="14" t="str">
        <f>IF(E6="Sortie","",IF(E54=15,"NE",IF(E55&lt;=E57,"Absent",IF((E55&gt;E57)*(E55&lt;E57*2),"Faible",IF((E55&gt;E57)*2*(E55&lt;E57*3),"Modéré",IF(E55&gt;=E57*3,"Elevé"))))))</f>
        <v>Absent</v>
      </c>
      <c r="F58" s="14" t="str">
        <f>IF(F54=15,"NE",IF(F55&lt;=F57,"Absent",IF((F55&gt;F57)*(F55&lt;F57*2),"Faible",IF((F55&gt;F57)*2*(F55&lt;F57*3),"Modéré",IF(F55&gt;=F57*3,"Elevé")))))</f>
        <v>Absent</v>
      </c>
      <c r="G58" s="14" t="str">
        <f t="shared" ref="G58:L58" si="36">IF(G54=15,"NE",IF(G55&lt;=G57,"Absent",IF((G55&gt;G57)*(G55&lt;G57*2),"Faible",IF((G55&gt;G57)*2*(G55&lt;G57*3),"Modéré",IF(G55&gt;=G57*3,"Elevé")))))</f>
        <v>Absent</v>
      </c>
      <c r="H58" s="14" t="str">
        <f t="shared" si="36"/>
        <v>Absent</v>
      </c>
      <c r="I58" s="14" t="str">
        <f t="shared" si="36"/>
        <v>Absent</v>
      </c>
      <c r="J58" s="14" t="str">
        <f t="shared" si="36"/>
        <v>Absent</v>
      </c>
      <c r="K58" s="14" t="str">
        <f t="shared" si="36"/>
        <v>Absent</v>
      </c>
      <c r="L58" s="14" t="str">
        <f t="shared" si="36"/>
        <v>Absent</v>
      </c>
      <c r="M58" s="14" t="str">
        <f t="shared" ref="M58:T58" si="37">IF(M54=15,"NE",IF(M55&lt;=M57,"Absent",IF((M55&gt;M57)*(M55&lt;M57*2),"Faible",IF((M55&gt;M57)*2*(M55&lt;M57*3),"Modéré",IF(M55&gt;=M57*3,"Elevé")))))</f>
        <v>Absent</v>
      </c>
      <c r="N58" s="14" t="str">
        <f t="shared" si="37"/>
        <v>Absent</v>
      </c>
      <c r="O58" s="14" t="str">
        <f t="shared" si="37"/>
        <v>Absent</v>
      </c>
      <c r="P58" s="14" t="str">
        <f t="shared" si="37"/>
        <v>Absent</v>
      </c>
      <c r="Q58" s="14" t="str">
        <f t="shared" si="37"/>
        <v>Absent</v>
      </c>
      <c r="R58" s="14" t="str">
        <f t="shared" si="37"/>
        <v>Absent</v>
      </c>
      <c r="S58" s="14" t="str">
        <f t="shared" si="37"/>
        <v>Absent</v>
      </c>
      <c r="T58" s="14" t="str">
        <f t="shared" si="37"/>
        <v>Absent</v>
      </c>
    </row>
    <row r="59" spans="1:20" s="480" customFormat="1" ht="15.75" thickBot="1" x14ac:dyDescent="0.3">
      <c r="A59" s="486"/>
      <c r="B59" s="487"/>
      <c r="C59" s="461" t="s">
        <v>464</v>
      </c>
      <c r="D59" s="488" t="s">
        <v>397</v>
      </c>
      <c r="E59" s="488" t="s">
        <v>398</v>
      </c>
      <c r="F59" s="488" t="s">
        <v>399</v>
      </c>
      <c r="G59" s="488" t="s">
        <v>400</v>
      </c>
      <c r="H59" s="488"/>
      <c r="I59" s="488"/>
      <c r="J59" s="488"/>
      <c r="K59" s="488"/>
      <c r="L59" s="488"/>
      <c r="M59" s="488"/>
      <c r="N59" s="488"/>
      <c r="O59" s="488"/>
      <c r="P59" s="488"/>
      <c r="Q59" s="488"/>
      <c r="R59" s="488"/>
      <c r="S59" s="488"/>
      <c r="T59" s="488"/>
    </row>
    <row r="60" spans="1:20" ht="68.25" customHeight="1" thickBot="1" x14ac:dyDescent="0.3">
      <c r="A60" s="581" t="s">
        <v>64</v>
      </c>
      <c r="B60" s="559" t="s">
        <v>476</v>
      </c>
      <c r="C60" s="405" t="s">
        <v>451</v>
      </c>
      <c r="D60" s="381"/>
      <c r="E60" s="360"/>
      <c r="F60" s="360"/>
      <c r="G60" s="360"/>
      <c r="H60" s="360"/>
      <c r="I60" s="360"/>
      <c r="J60" s="360"/>
      <c r="K60" s="360"/>
      <c r="L60" s="360"/>
      <c r="M60" s="360"/>
      <c r="N60" s="360"/>
      <c r="O60" s="360"/>
      <c r="P60" s="360"/>
      <c r="Q60" s="360"/>
      <c r="R60" s="360"/>
      <c r="S60" s="360"/>
      <c r="T60" s="360"/>
    </row>
    <row r="61" spans="1:20" ht="45.75" customHeight="1" thickBot="1" x14ac:dyDescent="0.3">
      <c r="A61" s="546"/>
      <c r="B61" s="560"/>
      <c r="C61" s="406" t="s">
        <v>452</v>
      </c>
      <c r="D61" s="381"/>
      <c r="E61" s="360"/>
      <c r="F61" s="360"/>
      <c r="G61" s="360"/>
      <c r="H61" s="360"/>
      <c r="I61" s="360"/>
      <c r="J61" s="360"/>
      <c r="K61" s="360"/>
      <c r="L61" s="360"/>
      <c r="M61" s="360"/>
      <c r="N61" s="360"/>
      <c r="O61" s="360"/>
      <c r="P61" s="360"/>
      <c r="Q61" s="360"/>
      <c r="R61" s="360"/>
      <c r="S61" s="360"/>
      <c r="T61" s="360"/>
    </row>
    <row r="62" spans="1:20" ht="45.75" customHeight="1" thickBot="1" x14ac:dyDescent="0.3">
      <c r="A62" s="546"/>
      <c r="B62" s="560"/>
      <c r="C62" s="407" t="s">
        <v>270</v>
      </c>
      <c r="D62" s="381"/>
      <c r="E62" s="360"/>
      <c r="F62" s="360"/>
      <c r="G62" s="360"/>
      <c r="H62" s="360"/>
      <c r="I62" s="360"/>
      <c r="J62" s="360"/>
      <c r="K62" s="360"/>
      <c r="L62" s="360"/>
      <c r="M62" s="360"/>
      <c r="N62" s="360"/>
      <c r="O62" s="360"/>
      <c r="P62" s="360"/>
      <c r="Q62" s="360"/>
      <c r="R62" s="360"/>
      <c r="S62" s="360"/>
      <c r="T62" s="360"/>
    </row>
    <row r="63" spans="1:20" ht="45.75" customHeight="1" thickBot="1" x14ac:dyDescent="0.3">
      <c r="A63" s="546"/>
      <c r="B63" s="560"/>
      <c r="C63" s="408" t="s">
        <v>453</v>
      </c>
      <c r="D63" s="381"/>
      <c r="E63" s="360"/>
      <c r="F63" s="360"/>
      <c r="G63" s="360"/>
      <c r="H63" s="360"/>
      <c r="I63" s="360"/>
      <c r="J63" s="360"/>
      <c r="K63" s="360"/>
      <c r="L63" s="360"/>
      <c r="M63" s="360"/>
      <c r="N63" s="360"/>
      <c r="O63" s="360"/>
      <c r="P63" s="360"/>
      <c r="Q63" s="360"/>
      <c r="R63" s="360"/>
      <c r="S63" s="360"/>
      <c r="T63" s="360"/>
    </row>
    <row r="64" spans="1:20" ht="15.75" thickBot="1" x14ac:dyDescent="0.3">
      <c r="A64" s="546"/>
      <c r="B64" s="554" t="s">
        <v>460</v>
      </c>
      <c r="C64" s="384" t="s">
        <v>52</v>
      </c>
      <c r="D64" s="382">
        <f>COUNTIF(D60:D63,"NE")</f>
        <v>0</v>
      </c>
      <c r="E64" s="19">
        <f>COUNTIF(E60:E63,"NE")</f>
        <v>0</v>
      </c>
      <c r="F64" s="19">
        <f>COUNTIF(F60:F63,"NE")</f>
        <v>0</v>
      </c>
      <c r="G64" s="19">
        <f t="shared" ref="G64:L64" si="38">COUNTIF(G60:G63,"NE")</f>
        <v>0</v>
      </c>
      <c r="H64" s="19">
        <f t="shared" si="38"/>
        <v>0</v>
      </c>
      <c r="I64" s="19">
        <f t="shared" si="38"/>
        <v>0</v>
      </c>
      <c r="J64" s="19">
        <f t="shared" si="38"/>
        <v>0</v>
      </c>
      <c r="K64" s="19">
        <f t="shared" si="38"/>
        <v>0</v>
      </c>
      <c r="L64" s="19">
        <f t="shared" si="38"/>
        <v>0</v>
      </c>
      <c r="M64" s="19">
        <f t="shared" ref="M64:T64" si="39">COUNTIF(M60:M63,"NE")</f>
        <v>0</v>
      </c>
      <c r="N64" s="19">
        <f t="shared" si="39"/>
        <v>0</v>
      </c>
      <c r="O64" s="19">
        <f t="shared" si="39"/>
        <v>0</v>
      </c>
      <c r="P64" s="19">
        <f t="shared" si="39"/>
        <v>0</v>
      </c>
      <c r="Q64" s="19">
        <f t="shared" si="39"/>
        <v>0</v>
      </c>
      <c r="R64" s="19">
        <f t="shared" si="39"/>
        <v>0</v>
      </c>
      <c r="S64" s="19">
        <f t="shared" si="39"/>
        <v>0</v>
      </c>
      <c r="T64" s="19">
        <f t="shared" si="39"/>
        <v>0</v>
      </c>
    </row>
    <row r="65" spans="1:20" ht="15.75" thickBot="1" x14ac:dyDescent="0.3">
      <c r="A65" s="546"/>
      <c r="B65" s="554"/>
      <c r="C65" s="384" t="s">
        <v>427</v>
      </c>
      <c r="D65" s="382">
        <f>D64*3</f>
        <v>0</v>
      </c>
      <c r="E65" s="19">
        <f>E64*3</f>
        <v>0</v>
      </c>
      <c r="F65" s="19">
        <f>F64*3</f>
        <v>0</v>
      </c>
      <c r="G65" s="19">
        <f t="shared" ref="G65:L65" si="40">G64*3</f>
        <v>0</v>
      </c>
      <c r="H65" s="19">
        <f t="shared" si="40"/>
        <v>0</v>
      </c>
      <c r="I65" s="19">
        <f t="shared" si="40"/>
        <v>0</v>
      </c>
      <c r="J65" s="19">
        <f t="shared" si="40"/>
        <v>0</v>
      </c>
      <c r="K65" s="19">
        <f t="shared" si="40"/>
        <v>0</v>
      </c>
      <c r="L65" s="19">
        <f t="shared" si="40"/>
        <v>0</v>
      </c>
      <c r="M65" s="19">
        <f t="shared" ref="M65:T65" si="41">M64*3</f>
        <v>0</v>
      </c>
      <c r="N65" s="19">
        <f t="shared" si="41"/>
        <v>0</v>
      </c>
      <c r="O65" s="19">
        <f t="shared" si="41"/>
        <v>0</v>
      </c>
      <c r="P65" s="19">
        <f t="shared" si="41"/>
        <v>0</v>
      </c>
      <c r="Q65" s="19">
        <f t="shared" si="41"/>
        <v>0</v>
      </c>
      <c r="R65" s="19">
        <f t="shared" si="41"/>
        <v>0</v>
      </c>
      <c r="S65" s="19">
        <f t="shared" si="41"/>
        <v>0</v>
      </c>
      <c r="T65" s="19">
        <f t="shared" si="41"/>
        <v>0</v>
      </c>
    </row>
    <row r="66" spans="1:20" ht="15.75" thickBot="1" x14ac:dyDescent="0.3">
      <c r="A66" s="546"/>
      <c r="B66" s="554"/>
      <c r="C66" s="385" t="s">
        <v>70</v>
      </c>
      <c r="D66" s="383">
        <f>SUM(D60:D63)</f>
        <v>0</v>
      </c>
      <c r="E66" s="20">
        <f>SUM(E60:E63)</f>
        <v>0</v>
      </c>
      <c r="F66" s="20">
        <f>SUM(F60:F63)</f>
        <v>0</v>
      </c>
      <c r="G66" s="20">
        <f t="shared" ref="G66:L66" si="42">SUM(G60:G63)</f>
        <v>0</v>
      </c>
      <c r="H66" s="20">
        <f t="shared" si="42"/>
        <v>0</v>
      </c>
      <c r="I66" s="20">
        <f t="shared" si="42"/>
        <v>0</v>
      </c>
      <c r="J66" s="20">
        <f t="shared" si="42"/>
        <v>0</v>
      </c>
      <c r="K66" s="20">
        <f t="shared" si="42"/>
        <v>0</v>
      </c>
      <c r="L66" s="20">
        <f t="shared" si="42"/>
        <v>0</v>
      </c>
      <c r="M66" s="20">
        <f t="shared" ref="M66:T66" si="43">SUM(M60:M63)</f>
        <v>0</v>
      </c>
      <c r="N66" s="20">
        <f t="shared" si="43"/>
        <v>0</v>
      </c>
      <c r="O66" s="20">
        <f t="shared" si="43"/>
        <v>0</v>
      </c>
      <c r="P66" s="20">
        <f t="shared" si="43"/>
        <v>0</v>
      </c>
      <c r="Q66" s="20">
        <f t="shared" si="43"/>
        <v>0</v>
      </c>
      <c r="R66" s="20">
        <f t="shared" si="43"/>
        <v>0</v>
      </c>
      <c r="S66" s="20">
        <f t="shared" si="43"/>
        <v>0</v>
      </c>
      <c r="T66" s="20">
        <f t="shared" si="43"/>
        <v>0</v>
      </c>
    </row>
    <row r="67" spans="1:20" ht="15.75" thickBot="1" x14ac:dyDescent="0.3">
      <c r="A67" s="546"/>
      <c r="B67" s="554"/>
      <c r="C67" s="384" t="s">
        <v>428</v>
      </c>
      <c r="D67" s="382">
        <f>12-D65</f>
        <v>12</v>
      </c>
      <c r="E67" s="19">
        <f>12-E65</f>
        <v>12</v>
      </c>
      <c r="F67" s="19">
        <f>12-F65</f>
        <v>12</v>
      </c>
      <c r="G67" s="19">
        <f t="shared" ref="G67:L67" si="44">12-G65</f>
        <v>12</v>
      </c>
      <c r="H67" s="19">
        <f t="shared" si="44"/>
        <v>12</v>
      </c>
      <c r="I67" s="19">
        <f t="shared" si="44"/>
        <v>12</v>
      </c>
      <c r="J67" s="19">
        <f t="shared" si="44"/>
        <v>12</v>
      </c>
      <c r="K67" s="19">
        <f t="shared" si="44"/>
        <v>12</v>
      </c>
      <c r="L67" s="19">
        <f t="shared" si="44"/>
        <v>12</v>
      </c>
      <c r="M67" s="19">
        <f t="shared" ref="M67:T67" si="45">12-M65</f>
        <v>12</v>
      </c>
      <c r="N67" s="19">
        <f t="shared" si="45"/>
        <v>12</v>
      </c>
      <c r="O67" s="19">
        <f t="shared" si="45"/>
        <v>12</v>
      </c>
      <c r="P67" s="19">
        <f t="shared" si="45"/>
        <v>12</v>
      </c>
      <c r="Q67" s="19">
        <f t="shared" si="45"/>
        <v>12</v>
      </c>
      <c r="R67" s="19">
        <f t="shared" si="45"/>
        <v>12</v>
      </c>
      <c r="S67" s="19">
        <f t="shared" si="45"/>
        <v>12</v>
      </c>
      <c r="T67" s="19">
        <f t="shared" si="45"/>
        <v>12</v>
      </c>
    </row>
    <row r="68" spans="1:20" ht="15.75" thickBot="1" x14ac:dyDescent="0.3">
      <c r="A68" s="546"/>
      <c r="B68" s="554"/>
      <c r="C68" s="384" t="s">
        <v>429</v>
      </c>
      <c r="D68" s="382">
        <f>D67/4</f>
        <v>3</v>
      </c>
      <c r="E68" s="19">
        <f>E67/4</f>
        <v>3</v>
      </c>
      <c r="F68" s="19">
        <f>F67/4</f>
        <v>3</v>
      </c>
      <c r="G68" s="19">
        <f t="shared" ref="G68:L68" si="46">G67/4</f>
        <v>3</v>
      </c>
      <c r="H68" s="19">
        <f t="shared" si="46"/>
        <v>3</v>
      </c>
      <c r="I68" s="19">
        <f t="shared" si="46"/>
        <v>3</v>
      </c>
      <c r="J68" s="19">
        <f t="shared" si="46"/>
        <v>3</v>
      </c>
      <c r="K68" s="19">
        <f t="shared" si="46"/>
        <v>3</v>
      </c>
      <c r="L68" s="19">
        <f t="shared" si="46"/>
        <v>3</v>
      </c>
      <c r="M68" s="19">
        <f t="shared" ref="M68:T68" si="47">M67/4</f>
        <v>3</v>
      </c>
      <c r="N68" s="19">
        <f t="shared" si="47"/>
        <v>3</v>
      </c>
      <c r="O68" s="19">
        <f t="shared" si="47"/>
        <v>3</v>
      </c>
      <c r="P68" s="19">
        <f t="shared" si="47"/>
        <v>3</v>
      </c>
      <c r="Q68" s="19">
        <f t="shared" si="47"/>
        <v>3</v>
      </c>
      <c r="R68" s="19">
        <f t="shared" si="47"/>
        <v>3</v>
      </c>
      <c r="S68" s="19">
        <f t="shared" si="47"/>
        <v>3</v>
      </c>
      <c r="T68" s="19">
        <f t="shared" si="47"/>
        <v>3</v>
      </c>
    </row>
    <row r="69" spans="1:20" ht="66" customHeight="1" x14ac:dyDescent="0.25">
      <c r="A69" s="546"/>
      <c r="B69" s="554"/>
      <c r="C69" s="453" t="s">
        <v>438</v>
      </c>
      <c r="D69" s="382" t="str">
        <f>IF(D65=12,"NE",IF(D66&lt;=D68,"Absent",IF((D66&gt;D68)*(D66&lt;D68*2),"Faible",IF((D66&gt;D68)*2*(D66&lt;D68*3),"Modéré",IF(D66&gt;=D68*3,"Elevé")))))</f>
        <v>Absent</v>
      </c>
      <c r="E69" s="19" t="str">
        <f>IF(E6="Sortie","",IF(E65=12,"NE",IF(E66&lt;=E68,"Absent",IF((E66&gt;E68)*(E66&lt;E68*2),"Faible",IF((E66&gt;E68)*2*(E66&lt;E68*3),"Modéré",IF(E66&gt;=E68*3,"Elevé"))))))</f>
        <v>Absent</v>
      </c>
      <c r="F69" s="19" t="str">
        <f>IF(F65=12,"NE",IF(F66&lt;=F68,"Absent",IF((F66&gt;F68)*(F66&lt;F68*2),"Faible",IF((F66&gt;F68)*2*(F66&lt;F68*3),"Modéré",IF(F66&gt;=F68*3,"Elevé")))))</f>
        <v>Absent</v>
      </c>
      <c r="G69" s="19" t="str">
        <f t="shared" ref="G69:L69" si="48">IF(G65=12,"NE",IF(G66&lt;=G68,"Absent",IF((G66&gt;G68)*(G66&lt;G68*2),"Faible",IF((G66&gt;G68)*2*(G66&lt;G68*3),"Modéré",IF(G66&gt;=G68*3,"Elevé")))))</f>
        <v>Absent</v>
      </c>
      <c r="H69" s="19" t="str">
        <f t="shared" si="48"/>
        <v>Absent</v>
      </c>
      <c r="I69" s="19" t="str">
        <f t="shared" si="48"/>
        <v>Absent</v>
      </c>
      <c r="J69" s="19" t="str">
        <f t="shared" si="48"/>
        <v>Absent</v>
      </c>
      <c r="K69" s="19" t="str">
        <f t="shared" si="48"/>
        <v>Absent</v>
      </c>
      <c r="L69" s="19" t="str">
        <f t="shared" si="48"/>
        <v>Absent</v>
      </c>
      <c r="M69" s="19" t="str">
        <f t="shared" ref="M69:T69" si="49">IF(M65=12,"NE",IF(M66&lt;=M68,"Absent",IF((M66&gt;M68)*(M66&lt;M68*2),"Faible",IF((M66&gt;M68)*2*(M66&lt;M68*3),"Modéré",IF(M66&gt;=M68*3,"Elevé")))))</f>
        <v>Absent</v>
      </c>
      <c r="N69" s="19" t="str">
        <f t="shared" si="49"/>
        <v>Absent</v>
      </c>
      <c r="O69" s="19" t="str">
        <f t="shared" si="49"/>
        <v>Absent</v>
      </c>
      <c r="P69" s="19" t="str">
        <f t="shared" si="49"/>
        <v>Absent</v>
      </c>
      <c r="Q69" s="19" t="str">
        <f t="shared" si="49"/>
        <v>Absent</v>
      </c>
      <c r="R69" s="19" t="str">
        <f t="shared" si="49"/>
        <v>Absent</v>
      </c>
      <c r="S69" s="19" t="str">
        <f t="shared" si="49"/>
        <v>Absent</v>
      </c>
      <c r="T69" s="19" t="str">
        <f t="shared" si="49"/>
        <v>Absent</v>
      </c>
    </row>
    <row r="70" spans="1:20" s="480" customFormat="1" ht="15.75" thickBot="1" x14ac:dyDescent="0.3">
      <c r="A70" s="489"/>
      <c r="B70" s="487"/>
      <c r="C70" s="461" t="s">
        <v>464</v>
      </c>
      <c r="D70" s="490" t="s">
        <v>397</v>
      </c>
      <c r="E70" s="491" t="s">
        <v>398</v>
      </c>
      <c r="F70" s="491" t="s">
        <v>399</v>
      </c>
      <c r="G70" s="491" t="s">
        <v>400</v>
      </c>
      <c r="H70" s="491"/>
      <c r="I70" s="491"/>
      <c r="J70" s="491"/>
      <c r="K70" s="491"/>
      <c r="L70" s="491"/>
      <c r="M70" s="491"/>
      <c r="N70" s="491"/>
      <c r="O70" s="491"/>
      <c r="P70" s="491"/>
      <c r="Q70" s="491"/>
      <c r="R70" s="491"/>
      <c r="S70" s="491"/>
      <c r="T70" s="491"/>
    </row>
    <row r="71" spans="1:20" ht="45.75" thickBot="1" x14ac:dyDescent="0.3">
      <c r="A71" s="567" t="s">
        <v>73</v>
      </c>
      <c r="B71" s="460" t="s">
        <v>467</v>
      </c>
      <c r="C71" s="409" t="s">
        <v>454</v>
      </c>
      <c r="D71" s="381"/>
      <c r="E71" s="360"/>
      <c r="F71" s="360"/>
      <c r="G71" s="360"/>
      <c r="H71" s="360"/>
      <c r="I71" s="360"/>
      <c r="J71" s="360"/>
      <c r="K71" s="360"/>
      <c r="L71" s="360"/>
      <c r="M71" s="360"/>
      <c r="N71" s="360"/>
      <c r="O71" s="360"/>
      <c r="P71" s="360"/>
      <c r="Q71" s="360"/>
      <c r="R71" s="360"/>
      <c r="S71" s="360"/>
      <c r="T71" s="360"/>
    </row>
    <row r="72" spans="1:20" ht="34.5" customHeight="1" thickBot="1" x14ac:dyDescent="0.3">
      <c r="A72" s="567"/>
      <c r="B72" s="561" t="s">
        <v>466</v>
      </c>
      <c r="C72" s="410" t="s">
        <v>455</v>
      </c>
      <c r="D72" s="381"/>
      <c r="E72" s="360"/>
      <c r="F72" s="360"/>
      <c r="G72" s="360"/>
      <c r="H72" s="360"/>
      <c r="I72" s="360"/>
      <c r="J72" s="360"/>
      <c r="K72" s="360"/>
      <c r="L72" s="360"/>
      <c r="M72" s="360"/>
      <c r="N72" s="360"/>
      <c r="O72" s="360"/>
      <c r="P72" s="360"/>
      <c r="Q72" s="360"/>
      <c r="R72" s="360"/>
      <c r="S72" s="360"/>
      <c r="T72" s="360"/>
    </row>
    <row r="73" spans="1:20" ht="34.5" customHeight="1" thickBot="1" x14ac:dyDescent="0.3">
      <c r="A73" s="567"/>
      <c r="B73" s="561"/>
      <c r="C73" s="411" t="s">
        <v>456</v>
      </c>
      <c r="D73" s="381"/>
      <c r="E73" s="360"/>
      <c r="F73" s="360"/>
      <c r="G73" s="360"/>
      <c r="H73" s="360"/>
      <c r="I73" s="360"/>
      <c r="J73" s="360"/>
      <c r="K73" s="360"/>
      <c r="L73" s="360"/>
      <c r="M73" s="360"/>
      <c r="N73" s="360"/>
      <c r="O73" s="360"/>
      <c r="P73" s="360"/>
      <c r="Q73" s="360"/>
      <c r="R73" s="360"/>
      <c r="S73" s="360"/>
      <c r="T73" s="360"/>
    </row>
    <row r="74" spans="1:20" ht="15.75" thickBot="1" x14ac:dyDescent="0.3">
      <c r="A74" s="567"/>
      <c r="B74" s="555" t="s">
        <v>465</v>
      </c>
      <c r="C74" s="384" t="s">
        <v>38</v>
      </c>
      <c r="D74" s="382">
        <f>COUNTIF(D71:D73,"NE")</f>
        <v>0</v>
      </c>
      <c r="E74" s="19">
        <f>COUNTIF(E71:E73,"NE")</f>
        <v>0</v>
      </c>
      <c r="F74" s="19">
        <f>COUNTIF(F71:F73,"NE")</f>
        <v>0</v>
      </c>
      <c r="G74" s="19">
        <f t="shared" ref="G74:L74" si="50">COUNTIF(G71:G73,"NE")</f>
        <v>0</v>
      </c>
      <c r="H74" s="19">
        <f t="shared" si="50"/>
        <v>0</v>
      </c>
      <c r="I74" s="19">
        <f t="shared" si="50"/>
        <v>0</v>
      </c>
      <c r="J74" s="19">
        <f t="shared" si="50"/>
        <v>0</v>
      </c>
      <c r="K74" s="19">
        <f t="shared" si="50"/>
        <v>0</v>
      </c>
      <c r="L74" s="19">
        <f t="shared" si="50"/>
        <v>0</v>
      </c>
      <c r="M74" s="19">
        <f t="shared" ref="M74:T74" si="51">COUNTIF(M71:M73,"NE")</f>
        <v>0</v>
      </c>
      <c r="N74" s="19">
        <f t="shared" si="51"/>
        <v>0</v>
      </c>
      <c r="O74" s="19">
        <f t="shared" si="51"/>
        <v>0</v>
      </c>
      <c r="P74" s="19">
        <f t="shared" si="51"/>
        <v>0</v>
      </c>
      <c r="Q74" s="19">
        <f t="shared" si="51"/>
        <v>0</v>
      </c>
      <c r="R74" s="19">
        <f t="shared" si="51"/>
        <v>0</v>
      </c>
      <c r="S74" s="19">
        <f t="shared" si="51"/>
        <v>0</v>
      </c>
      <c r="T74" s="19">
        <f t="shared" si="51"/>
        <v>0</v>
      </c>
    </row>
    <row r="75" spans="1:20" ht="26.25" thickBot="1" x14ac:dyDescent="0.3">
      <c r="A75" s="567"/>
      <c r="B75" s="555"/>
      <c r="C75" s="384" t="s">
        <v>39</v>
      </c>
      <c r="D75" s="382">
        <f>COUNTIF(D71:D73,"NC")</f>
        <v>0</v>
      </c>
      <c r="E75" s="19">
        <f>COUNTIF(E71:E73,"NC")</f>
        <v>0</v>
      </c>
      <c r="F75" s="19">
        <f>COUNTIF(F71:F73,"NC")</f>
        <v>0</v>
      </c>
      <c r="G75" s="19">
        <f t="shared" ref="G75:L75" si="52">COUNTIF(G71:G73,"NC")</f>
        <v>0</v>
      </c>
      <c r="H75" s="19">
        <f t="shared" si="52"/>
        <v>0</v>
      </c>
      <c r="I75" s="19">
        <f t="shared" si="52"/>
        <v>0</v>
      </c>
      <c r="J75" s="19">
        <f t="shared" si="52"/>
        <v>0</v>
      </c>
      <c r="K75" s="19">
        <f t="shared" si="52"/>
        <v>0</v>
      </c>
      <c r="L75" s="19">
        <f t="shared" si="52"/>
        <v>0</v>
      </c>
      <c r="M75" s="19">
        <f t="shared" ref="M75:T75" si="53">COUNTIF(M71:M73,"NC")</f>
        <v>0</v>
      </c>
      <c r="N75" s="19">
        <f t="shared" si="53"/>
        <v>0</v>
      </c>
      <c r="O75" s="19">
        <f t="shared" si="53"/>
        <v>0</v>
      </c>
      <c r="P75" s="19">
        <f t="shared" si="53"/>
        <v>0</v>
      </c>
      <c r="Q75" s="19">
        <f t="shared" si="53"/>
        <v>0</v>
      </c>
      <c r="R75" s="19">
        <f t="shared" si="53"/>
        <v>0</v>
      </c>
      <c r="S75" s="19">
        <f t="shared" si="53"/>
        <v>0</v>
      </c>
      <c r="T75" s="19">
        <f t="shared" si="53"/>
        <v>0</v>
      </c>
    </row>
    <row r="76" spans="1:20" ht="15.75" thickBot="1" x14ac:dyDescent="0.3">
      <c r="A76" s="567"/>
      <c r="B76" s="555"/>
      <c r="C76" s="384" t="s">
        <v>430</v>
      </c>
      <c r="D76" s="382">
        <f>SUM(D74:D75)*2</f>
        <v>0</v>
      </c>
      <c r="E76" s="19">
        <f>SUM(E74:E75)*2</f>
        <v>0</v>
      </c>
      <c r="F76" s="19">
        <f>SUM(F74:F75)*2</f>
        <v>0</v>
      </c>
      <c r="G76" s="19">
        <f t="shared" ref="G76:L76" si="54">SUM(G74:G75)*2</f>
        <v>0</v>
      </c>
      <c r="H76" s="19">
        <f t="shared" si="54"/>
        <v>0</v>
      </c>
      <c r="I76" s="19">
        <f t="shared" si="54"/>
        <v>0</v>
      </c>
      <c r="J76" s="19">
        <f t="shared" si="54"/>
        <v>0</v>
      </c>
      <c r="K76" s="19">
        <f t="shared" si="54"/>
        <v>0</v>
      </c>
      <c r="L76" s="19">
        <f t="shared" si="54"/>
        <v>0</v>
      </c>
      <c r="M76" s="19">
        <f t="shared" ref="M76:T76" si="55">SUM(M74:M75)*2</f>
        <v>0</v>
      </c>
      <c r="N76" s="19">
        <f t="shared" si="55"/>
        <v>0</v>
      </c>
      <c r="O76" s="19">
        <f t="shared" si="55"/>
        <v>0</v>
      </c>
      <c r="P76" s="19">
        <f t="shared" si="55"/>
        <v>0</v>
      </c>
      <c r="Q76" s="19">
        <f t="shared" si="55"/>
        <v>0</v>
      </c>
      <c r="R76" s="19">
        <f t="shared" si="55"/>
        <v>0</v>
      </c>
      <c r="S76" s="19">
        <f t="shared" si="55"/>
        <v>0</v>
      </c>
      <c r="T76" s="19">
        <f t="shared" si="55"/>
        <v>0</v>
      </c>
    </row>
    <row r="77" spans="1:20" ht="15.75" thickBot="1" x14ac:dyDescent="0.3">
      <c r="A77" s="567"/>
      <c r="B77" s="555"/>
      <c r="C77" s="385" t="s">
        <v>80</v>
      </c>
      <c r="D77" s="383">
        <f>SUM(D71:D73)</f>
        <v>0</v>
      </c>
      <c r="E77" s="20">
        <f>SUM(E71:E73)</f>
        <v>0</v>
      </c>
      <c r="F77" s="20">
        <f>SUM(F71:F73)</f>
        <v>0</v>
      </c>
      <c r="G77" s="20">
        <f t="shared" ref="G77:L77" si="56">SUM(G71:G73)</f>
        <v>0</v>
      </c>
      <c r="H77" s="20">
        <f t="shared" si="56"/>
        <v>0</v>
      </c>
      <c r="I77" s="20">
        <f t="shared" si="56"/>
        <v>0</v>
      </c>
      <c r="J77" s="20">
        <f t="shared" si="56"/>
        <v>0</v>
      </c>
      <c r="K77" s="20">
        <f t="shared" si="56"/>
        <v>0</v>
      </c>
      <c r="L77" s="20">
        <f t="shared" si="56"/>
        <v>0</v>
      </c>
      <c r="M77" s="20">
        <f t="shared" ref="M77:T77" si="57">SUM(M71:M73)</f>
        <v>0</v>
      </c>
      <c r="N77" s="20">
        <f t="shared" si="57"/>
        <v>0</v>
      </c>
      <c r="O77" s="20">
        <f t="shared" si="57"/>
        <v>0</v>
      </c>
      <c r="P77" s="20">
        <f t="shared" si="57"/>
        <v>0</v>
      </c>
      <c r="Q77" s="20">
        <f t="shared" si="57"/>
        <v>0</v>
      </c>
      <c r="R77" s="20">
        <f t="shared" si="57"/>
        <v>0</v>
      </c>
      <c r="S77" s="20">
        <f t="shared" si="57"/>
        <v>0</v>
      </c>
      <c r="T77" s="20">
        <f t="shared" si="57"/>
        <v>0</v>
      </c>
    </row>
    <row r="78" spans="1:20" ht="15.75" thickBot="1" x14ac:dyDescent="0.3">
      <c r="A78" s="567"/>
      <c r="B78" s="555"/>
      <c r="C78" s="384" t="s">
        <v>428</v>
      </c>
      <c r="D78" s="382">
        <f>6-D76</f>
        <v>6</v>
      </c>
      <c r="E78" s="19">
        <f>6-E76</f>
        <v>6</v>
      </c>
      <c r="F78" s="19">
        <f>6-F76</f>
        <v>6</v>
      </c>
      <c r="G78" s="19">
        <f t="shared" ref="G78:L78" si="58">6-G76</f>
        <v>6</v>
      </c>
      <c r="H78" s="19">
        <f t="shared" si="58"/>
        <v>6</v>
      </c>
      <c r="I78" s="19">
        <f t="shared" si="58"/>
        <v>6</v>
      </c>
      <c r="J78" s="19">
        <f t="shared" si="58"/>
        <v>6</v>
      </c>
      <c r="K78" s="19">
        <f t="shared" si="58"/>
        <v>6</v>
      </c>
      <c r="L78" s="19">
        <f t="shared" si="58"/>
        <v>6</v>
      </c>
      <c r="M78" s="19">
        <f t="shared" ref="M78:T78" si="59">6-M76</f>
        <v>6</v>
      </c>
      <c r="N78" s="19">
        <f t="shared" si="59"/>
        <v>6</v>
      </c>
      <c r="O78" s="19">
        <f t="shared" si="59"/>
        <v>6</v>
      </c>
      <c r="P78" s="19">
        <f t="shared" si="59"/>
        <v>6</v>
      </c>
      <c r="Q78" s="19">
        <f t="shared" si="59"/>
        <v>6</v>
      </c>
      <c r="R78" s="19">
        <f t="shared" si="59"/>
        <v>6</v>
      </c>
      <c r="S78" s="19">
        <f t="shared" si="59"/>
        <v>6</v>
      </c>
      <c r="T78" s="19">
        <f t="shared" si="59"/>
        <v>6</v>
      </c>
    </row>
    <row r="79" spans="1:20" ht="15.75" thickBot="1" x14ac:dyDescent="0.3">
      <c r="A79" s="567"/>
      <c r="B79" s="555"/>
      <c r="C79" s="384" t="s">
        <v>431</v>
      </c>
      <c r="D79" s="382">
        <f>D78/3</f>
        <v>2</v>
      </c>
      <c r="E79" s="19">
        <f>E78/3</f>
        <v>2</v>
      </c>
      <c r="F79" s="19">
        <f>F78/3</f>
        <v>2</v>
      </c>
      <c r="G79" s="19">
        <f t="shared" ref="G79:L79" si="60">G78/3</f>
        <v>2</v>
      </c>
      <c r="H79" s="19">
        <f t="shared" si="60"/>
        <v>2</v>
      </c>
      <c r="I79" s="19">
        <f t="shared" si="60"/>
        <v>2</v>
      </c>
      <c r="J79" s="19">
        <f t="shared" si="60"/>
        <v>2</v>
      </c>
      <c r="K79" s="19">
        <f t="shared" si="60"/>
        <v>2</v>
      </c>
      <c r="L79" s="19">
        <f t="shared" si="60"/>
        <v>2</v>
      </c>
      <c r="M79" s="19">
        <f t="shared" ref="M79:T79" si="61">M78/3</f>
        <v>2</v>
      </c>
      <c r="N79" s="19">
        <f t="shared" si="61"/>
        <v>2</v>
      </c>
      <c r="O79" s="19">
        <f t="shared" si="61"/>
        <v>2</v>
      </c>
      <c r="P79" s="19">
        <f t="shared" si="61"/>
        <v>2</v>
      </c>
      <c r="Q79" s="19">
        <f t="shared" si="61"/>
        <v>2</v>
      </c>
      <c r="R79" s="19">
        <f t="shared" si="61"/>
        <v>2</v>
      </c>
      <c r="S79" s="19">
        <f t="shared" si="61"/>
        <v>2</v>
      </c>
      <c r="T79" s="19">
        <f t="shared" si="61"/>
        <v>2</v>
      </c>
    </row>
    <row r="80" spans="1:20" ht="51" x14ac:dyDescent="0.25">
      <c r="A80" s="567"/>
      <c r="B80" s="555"/>
      <c r="C80" s="452" t="s">
        <v>82</v>
      </c>
      <c r="D80" s="382" t="str">
        <f>IF(D76=6,"NE",IF(D77&lt;=D79,"Absent",IF(( D77&gt;D79)*(D77&lt;D79*2),"Faible Modéré",IF(D77&gt;=D79*2,"Elevé"))))</f>
        <v>Absent</v>
      </c>
      <c r="E80" s="19" t="str">
        <f>IF(E6="Sortie","",IF(E76=6,"NE",IF(E77&lt;=E79,"Absent",IF(( E77&gt;E79)*(E77&lt;E79*2),"Faible Modéré",IF(E77&gt;=E79*2,"Elevé")))))</f>
        <v>Absent</v>
      </c>
      <c r="F80" s="19" t="str">
        <f>IF(F76=6,"NE",IF(F77&lt;=F79,"Absent",IF(( F77&gt;F79)*(F77&lt;F79*2),"Faible Modéré",IF(F77&gt;=F79*2,"Elevé"))))</f>
        <v>Absent</v>
      </c>
      <c r="G80" s="19" t="str">
        <f t="shared" ref="G80:L80" si="62">IF(G76=6,"NE",IF(G77&lt;=G79,"Absent",IF(( G77&gt;G79)*(G77&lt;G79*2),"Faible Modéré",IF(G77&gt;=G79*2,"Elevé"))))</f>
        <v>Absent</v>
      </c>
      <c r="H80" s="19" t="str">
        <f t="shared" si="62"/>
        <v>Absent</v>
      </c>
      <c r="I80" s="19" t="str">
        <f t="shared" si="62"/>
        <v>Absent</v>
      </c>
      <c r="J80" s="19" t="str">
        <f t="shared" si="62"/>
        <v>Absent</v>
      </c>
      <c r="K80" s="19" t="str">
        <f t="shared" si="62"/>
        <v>Absent</v>
      </c>
      <c r="L80" s="19" t="str">
        <f t="shared" si="62"/>
        <v>Absent</v>
      </c>
      <c r="M80" s="19" t="str">
        <f t="shared" ref="M80:T80" si="63">IF(M76=6,"NE",IF(M77&lt;=M79,"Absent",IF(( M77&gt;M79)*(M77&lt;M79*2),"Faible Modéré",IF(M77&gt;=M79*2,"Elevé"))))</f>
        <v>Absent</v>
      </c>
      <c r="N80" s="19" t="str">
        <f t="shared" si="63"/>
        <v>Absent</v>
      </c>
      <c r="O80" s="19" t="str">
        <f t="shared" si="63"/>
        <v>Absent</v>
      </c>
      <c r="P80" s="19" t="str">
        <f t="shared" si="63"/>
        <v>Absent</v>
      </c>
      <c r="Q80" s="19" t="str">
        <f t="shared" si="63"/>
        <v>Absent</v>
      </c>
      <c r="R80" s="19" t="str">
        <f t="shared" si="63"/>
        <v>Absent</v>
      </c>
      <c r="S80" s="19" t="str">
        <f t="shared" si="63"/>
        <v>Absent</v>
      </c>
      <c r="T80" s="19" t="str">
        <f t="shared" si="63"/>
        <v>Absent</v>
      </c>
    </row>
    <row r="81" spans="1:20" s="480" customFormat="1" ht="15.75" thickBot="1" x14ac:dyDescent="0.3">
      <c r="A81" s="492"/>
      <c r="B81" s="493"/>
      <c r="C81" s="462" t="s">
        <v>464</v>
      </c>
      <c r="D81" s="494" t="s">
        <v>397</v>
      </c>
      <c r="E81" s="495" t="s">
        <v>398</v>
      </c>
      <c r="F81" s="495" t="s">
        <v>399</v>
      </c>
      <c r="G81" s="495" t="s">
        <v>400</v>
      </c>
      <c r="H81" s="495"/>
      <c r="I81" s="495"/>
      <c r="J81" s="495"/>
      <c r="K81" s="495"/>
      <c r="L81" s="495"/>
      <c r="M81" s="495"/>
      <c r="N81" s="495"/>
      <c r="O81" s="495"/>
      <c r="P81" s="495"/>
      <c r="Q81" s="495"/>
      <c r="R81" s="495"/>
      <c r="S81" s="495"/>
      <c r="T81" s="495"/>
    </row>
    <row r="82" spans="1:20" ht="45.75" customHeight="1" thickBot="1" x14ac:dyDescent="0.3">
      <c r="A82" s="566" t="s">
        <v>83</v>
      </c>
      <c r="B82" s="562" t="s">
        <v>468</v>
      </c>
      <c r="C82" s="412" t="s">
        <v>291</v>
      </c>
      <c r="D82" s="377"/>
      <c r="E82" s="361"/>
      <c r="F82" s="361"/>
      <c r="G82" s="361"/>
      <c r="H82" s="361"/>
      <c r="I82" s="361"/>
      <c r="J82" s="361"/>
      <c r="K82" s="361"/>
      <c r="L82" s="361"/>
      <c r="M82" s="361"/>
      <c r="N82" s="361"/>
      <c r="O82" s="361"/>
      <c r="P82" s="361"/>
      <c r="Q82" s="361"/>
      <c r="R82" s="361"/>
      <c r="S82" s="361"/>
      <c r="T82" s="361"/>
    </row>
    <row r="83" spans="1:20" ht="45.75" customHeight="1" thickBot="1" x14ac:dyDescent="0.3">
      <c r="A83" s="533"/>
      <c r="B83" s="563"/>
      <c r="C83" s="413" t="s">
        <v>293</v>
      </c>
      <c r="D83" s="377"/>
      <c r="E83" s="361"/>
      <c r="F83" s="361"/>
      <c r="G83" s="361"/>
      <c r="H83" s="361"/>
      <c r="I83" s="361"/>
      <c r="J83" s="361"/>
      <c r="K83" s="361"/>
      <c r="L83" s="361"/>
      <c r="M83" s="361"/>
      <c r="N83" s="361"/>
      <c r="O83" s="361"/>
      <c r="P83" s="361"/>
      <c r="Q83" s="361"/>
      <c r="R83" s="361"/>
      <c r="S83" s="361"/>
      <c r="T83" s="361"/>
    </row>
    <row r="84" spans="1:20" ht="45.75" customHeight="1" thickBot="1" x14ac:dyDescent="0.3">
      <c r="A84" s="533"/>
      <c r="B84" s="563"/>
      <c r="C84" s="413" t="s">
        <v>88</v>
      </c>
      <c r="D84" s="377"/>
      <c r="E84" s="361"/>
      <c r="F84" s="361"/>
      <c r="G84" s="361"/>
      <c r="H84" s="361"/>
      <c r="I84" s="361"/>
      <c r="J84" s="361"/>
      <c r="K84" s="361"/>
      <c r="L84" s="361"/>
      <c r="M84" s="361"/>
      <c r="N84" s="361"/>
      <c r="O84" s="361"/>
      <c r="P84" s="361"/>
      <c r="Q84" s="361"/>
      <c r="R84" s="361"/>
      <c r="S84" s="361"/>
      <c r="T84" s="361"/>
    </row>
    <row r="85" spans="1:20" ht="45.75" customHeight="1" thickBot="1" x14ac:dyDescent="0.3">
      <c r="A85" s="533"/>
      <c r="B85" s="563"/>
      <c r="C85" s="413" t="s">
        <v>89</v>
      </c>
      <c r="D85" s="377"/>
      <c r="E85" s="361"/>
      <c r="F85" s="361"/>
      <c r="G85" s="361"/>
      <c r="H85" s="361"/>
      <c r="I85" s="361"/>
      <c r="J85" s="361"/>
      <c r="K85" s="361"/>
      <c r="L85" s="361"/>
      <c r="M85" s="361"/>
      <c r="N85" s="361"/>
      <c r="O85" s="361"/>
      <c r="P85" s="361"/>
      <c r="Q85" s="361"/>
      <c r="R85" s="361"/>
      <c r="S85" s="361"/>
      <c r="T85" s="361"/>
    </row>
    <row r="86" spans="1:20" ht="45.75" customHeight="1" thickBot="1" x14ac:dyDescent="0.3">
      <c r="A86" s="533"/>
      <c r="B86" s="563"/>
      <c r="C86" s="413" t="s">
        <v>90</v>
      </c>
      <c r="D86" s="377"/>
      <c r="E86" s="361"/>
      <c r="F86" s="361"/>
      <c r="G86" s="361"/>
      <c r="H86" s="361"/>
      <c r="I86" s="361"/>
      <c r="J86" s="361"/>
      <c r="K86" s="361"/>
      <c r="L86" s="361"/>
      <c r="M86" s="361"/>
      <c r="N86" s="361"/>
      <c r="O86" s="361"/>
      <c r="P86" s="361"/>
      <c r="Q86" s="361"/>
      <c r="R86" s="361"/>
      <c r="S86" s="361"/>
      <c r="T86" s="361"/>
    </row>
    <row r="87" spans="1:20" ht="45.75" customHeight="1" thickBot="1" x14ac:dyDescent="0.3">
      <c r="A87" s="533"/>
      <c r="B87" s="563"/>
      <c r="C87" s="413" t="s">
        <v>91</v>
      </c>
      <c r="D87" s="377"/>
      <c r="E87" s="361"/>
      <c r="F87" s="361"/>
      <c r="G87" s="361"/>
      <c r="H87" s="361"/>
      <c r="I87" s="361"/>
      <c r="J87" s="361"/>
      <c r="K87" s="361"/>
      <c r="L87" s="361"/>
      <c r="M87" s="361"/>
      <c r="N87" s="361"/>
      <c r="O87" s="361"/>
      <c r="P87" s="361"/>
      <c r="Q87" s="361"/>
      <c r="R87" s="361"/>
      <c r="S87" s="361"/>
      <c r="T87" s="361"/>
    </row>
    <row r="88" spans="1:20" ht="45.75" customHeight="1" thickBot="1" x14ac:dyDescent="0.3">
      <c r="A88" s="533"/>
      <c r="B88" s="563"/>
      <c r="C88" s="414" t="s">
        <v>300</v>
      </c>
      <c r="D88" s="377"/>
      <c r="E88" s="361"/>
      <c r="F88" s="361"/>
      <c r="G88" s="361"/>
      <c r="H88" s="361"/>
      <c r="I88" s="361"/>
      <c r="J88" s="361"/>
      <c r="K88" s="361"/>
      <c r="L88" s="361"/>
      <c r="M88" s="361"/>
      <c r="N88" s="361"/>
      <c r="O88" s="361"/>
      <c r="P88" s="361"/>
      <c r="Q88" s="361"/>
      <c r="R88" s="361"/>
      <c r="S88" s="361"/>
      <c r="T88" s="361"/>
    </row>
    <row r="89" spans="1:20" ht="15.75" thickBot="1" x14ac:dyDescent="0.3">
      <c r="A89" s="533"/>
      <c r="B89" s="556" t="s">
        <v>465</v>
      </c>
      <c r="C89" s="374" t="s">
        <v>38</v>
      </c>
      <c r="D89" s="370">
        <f>COUNTIF(D82:D88,"NE")</f>
        <v>0</v>
      </c>
      <c r="E89" s="24">
        <f>COUNTIF(E82:E88,"NE")</f>
        <v>0</v>
      </c>
      <c r="F89" s="24">
        <f>COUNTIF(F82:F88,"NE")</f>
        <v>0</v>
      </c>
      <c r="G89" s="24">
        <f t="shared" ref="G89:L89" si="64">COUNTIF(G82:G88,"NE")</f>
        <v>0</v>
      </c>
      <c r="H89" s="24">
        <f t="shared" si="64"/>
        <v>0</v>
      </c>
      <c r="I89" s="24">
        <f t="shared" si="64"/>
        <v>0</v>
      </c>
      <c r="J89" s="24">
        <f t="shared" si="64"/>
        <v>0</v>
      </c>
      <c r="K89" s="24">
        <f t="shared" si="64"/>
        <v>0</v>
      </c>
      <c r="L89" s="24">
        <f t="shared" si="64"/>
        <v>0</v>
      </c>
      <c r="M89" s="24">
        <f t="shared" ref="M89:T89" si="65">COUNTIF(M82:M88,"NE")</f>
        <v>0</v>
      </c>
      <c r="N89" s="24">
        <f t="shared" si="65"/>
        <v>0</v>
      </c>
      <c r="O89" s="24">
        <f t="shared" si="65"/>
        <v>0</v>
      </c>
      <c r="P89" s="24">
        <f t="shared" si="65"/>
        <v>0</v>
      </c>
      <c r="Q89" s="24">
        <f t="shared" si="65"/>
        <v>0</v>
      </c>
      <c r="R89" s="24">
        <f t="shared" si="65"/>
        <v>0</v>
      </c>
      <c r="S89" s="24">
        <f t="shared" si="65"/>
        <v>0</v>
      </c>
      <c r="T89" s="24">
        <f t="shared" si="65"/>
        <v>0</v>
      </c>
    </row>
    <row r="90" spans="1:20" ht="26.25" thickBot="1" x14ac:dyDescent="0.3">
      <c r="A90" s="533"/>
      <c r="B90" s="556"/>
      <c r="C90" s="374" t="s">
        <v>39</v>
      </c>
      <c r="D90" s="370">
        <f>COUNTIF(D82:D88,"NC")</f>
        <v>0</v>
      </c>
      <c r="E90" s="24">
        <f>COUNTIF(E82:E88,"NC")</f>
        <v>0</v>
      </c>
      <c r="F90" s="24">
        <f>COUNTIF(F82:F88,"NC")</f>
        <v>0</v>
      </c>
      <c r="G90" s="24">
        <f t="shared" ref="G90:L90" si="66">COUNTIF(G82:G88,"NC")</f>
        <v>0</v>
      </c>
      <c r="H90" s="24">
        <f t="shared" si="66"/>
        <v>0</v>
      </c>
      <c r="I90" s="24">
        <f t="shared" si="66"/>
        <v>0</v>
      </c>
      <c r="J90" s="24">
        <f t="shared" si="66"/>
        <v>0</v>
      </c>
      <c r="K90" s="24">
        <f t="shared" si="66"/>
        <v>0</v>
      </c>
      <c r="L90" s="24">
        <f t="shared" si="66"/>
        <v>0</v>
      </c>
      <c r="M90" s="24">
        <f t="shared" ref="M90:T90" si="67">COUNTIF(M82:M88,"NC")</f>
        <v>0</v>
      </c>
      <c r="N90" s="24">
        <f t="shared" si="67"/>
        <v>0</v>
      </c>
      <c r="O90" s="24">
        <f t="shared" si="67"/>
        <v>0</v>
      </c>
      <c r="P90" s="24">
        <f t="shared" si="67"/>
        <v>0</v>
      </c>
      <c r="Q90" s="24">
        <f t="shared" si="67"/>
        <v>0</v>
      </c>
      <c r="R90" s="24">
        <f t="shared" si="67"/>
        <v>0</v>
      </c>
      <c r="S90" s="24">
        <f t="shared" si="67"/>
        <v>0</v>
      </c>
      <c r="T90" s="24">
        <f t="shared" si="67"/>
        <v>0</v>
      </c>
    </row>
    <row r="91" spans="1:20" ht="15.75" thickBot="1" x14ac:dyDescent="0.3">
      <c r="A91" s="533"/>
      <c r="B91" s="556"/>
      <c r="C91" s="374" t="s">
        <v>427</v>
      </c>
      <c r="D91" s="370">
        <f>SUM(D89:D90)*3</f>
        <v>0</v>
      </c>
      <c r="E91" s="24">
        <f>SUM(E89:E90)*3</f>
        <v>0</v>
      </c>
      <c r="F91" s="24">
        <f>SUM(F89:F90)*3</f>
        <v>0</v>
      </c>
      <c r="G91" s="24">
        <f t="shared" ref="G91:L91" si="68">SUM(G89:G90)*3</f>
        <v>0</v>
      </c>
      <c r="H91" s="24">
        <f t="shared" si="68"/>
        <v>0</v>
      </c>
      <c r="I91" s="24">
        <f t="shared" si="68"/>
        <v>0</v>
      </c>
      <c r="J91" s="24">
        <f t="shared" si="68"/>
        <v>0</v>
      </c>
      <c r="K91" s="24">
        <f t="shared" si="68"/>
        <v>0</v>
      </c>
      <c r="L91" s="24">
        <f t="shared" si="68"/>
        <v>0</v>
      </c>
      <c r="M91" s="24">
        <f t="shared" ref="M91:T91" si="69">SUM(M89:M90)*3</f>
        <v>0</v>
      </c>
      <c r="N91" s="24">
        <f t="shared" si="69"/>
        <v>0</v>
      </c>
      <c r="O91" s="24">
        <f t="shared" si="69"/>
        <v>0</v>
      </c>
      <c r="P91" s="24">
        <f t="shared" si="69"/>
        <v>0</v>
      </c>
      <c r="Q91" s="24">
        <f t="shared" si="69"/>
        <v>0</v>
      </c>
      <c r="R91" s="24">
        <f t="shared" si="69"/>
        <v>0</v>
      </c>
      <c r="S91" s="24">
        <f t="shared" si="69"/>
        <v>0</v>
      </c>
      <c r="T91" s="24">
        <f t="shared" si="69"/>
        <v>0</v>
      </c>
    </row>
    <row r="92" spans="1:20" ht="15.75" thickBot="1" x14ac:dyDescent="0.3">
      <c r="A92" s="533"/>
      <c r="B92" s="556"/>
      <c r="C92" s="375" t="s">
        <v>93</v>
      </c>
      <c r="D92" s="371">
        <f>SUM(D82:D88)</f>
        <v>0</v>
      </c>
      <c r="E92" s="25">
        <f>SUM(E82:E88)</f>
        <v>0</v>
      </c>
      <c r="F92" s="25">
        <f>SUM(F82:F88)</f>
        <v>0</v>
      </c>
      <c r="G92" s="25">
        <f t="shared" ref="G92:L92" si="70">SUM(G82:G88)</f>
        <v>0</v>
      </c>
      <c r="H92" s="25">
        <f t="shared" si="70"/>
        <v>0</v>
      </c>
      <c r="I92" s="25">
        <f t="shared" si="70"/>
        <v>0</v>
      </c>
      <c r="J92" s="25">
        <f t="shared" si="70"/>
        <v>0</v>
      </c>
      <c r="K92" s="25">
        <f t="shared" si="70"/>
        <v>0</v>
      </c>
      <c r="L92" s="25">
        <f t="shared" si="70"/>
        <v>0</v>
      </c>
      <c r="M92" s="25">
        <f t="shared" ref="M92:T92" si="71">SUM(M82:M88)</f>
        <v>0</v>
      </c>
      <c r="N92" s="25">
        <f t="shared" si="71"/>
        <v>0</v>
      </c>
      <c r="O92" s="25">
        <f t="shared" si="71"/>
        <v>0</v>
      </c>
      <c r="P92" s="25">
        <f t="shared" si="71"/>
        <v>0</v>
      </c>
      <c r="Q92" s="25">
        <f t="shared" si="71"/>
        <v>0</v>
      </c>
      <c r="R92" s="25">
        <f t="shared" si="71"/>
        <v>0</v>
      </c>
      <c r="S92" s="25">
        <f t="shared" si="71"/>
        <v>0</v>
      </c>
      <c r="T92" s="25">
        <f t="shared" si="71"/>
        <v>0</v>
      </c>
    </row>
    <row r="93" spans="1:20" ht="15.75" thickBot="1" x14ac:dyDescent="0.3">
      <c r="A93" s="533"/>
      <c r="B93" s="556"/>
      <c r="C93" s="374" t="s">
        <v>428</v>
      </c>
      <c r="D93" s="370">
        <f>21-91:91</f>
        <v>21</v>
      </c>
      <c r="E93" s="24">
        <f>21-91:91</f>
        <v>21</v>
      </c>
      <c r="F93" s="24">
        <f>21-91:91</f>
        <v>21</v>
      </c>
      <c r="G93" s="24">
        <f>21-91:91</f>
        <v>21</v>
      </c>
      <c r="H93" s="24">
        <f t="shared" ref="H93:L93" si="72">21-91:91</f>
        <v>21</v>
      </c>
      <c r="I93" s="24">
        <f t="shared" si="72"/>
        <v>21</v>
      </c>
      <c r="J93" s="24">
        <f t="shared" si="72"/>
        <v>21</v>
      </c>
      <c r="K93" s="24">
        <f t="shared" si="72"/>
        <v>21</v>
      </c>
      <c r="L93" s="24">
        <f t="shared" si="72"/>
        <v>21</v>
      </c>
      <c r="M93" s="24">
        <f t="shared" ref="M93:T93" si="73">21-91:91</f>
        <v>21</v>
      </c>
      <c r="N93" s="24">
        <f t="shared" si="73"/>
        <v>21</v>
      </c>
      <c r="O93" s="24">
        <f t="shared" si="73"/>
        <v>21</v>
      </c>
      <c r="P93" s="24">
        <f t="shared" si="73"/>
        <v>21</v>
      </c>
      <c r="Q93" s="24">
        <f t="shared" si="73"/>
        <v>21</v>
      </c>
      <c r="R93" s="24">
        <f t="shared" si="73"/>
        <v>21</v>
      </c>
      <c r="S93" s="24">
        <f t="shared" si="73"/>
        <v>21</v>
      </c>
      <c r="T93" s="24">
        <f t="shared" si="73"/>
        <v>21</v>
      </c>
    </row>
    <row r="94" spans="1:20" ht="15.75" thickBot="1" x14ac:dyDescent="0.3">
      <c r="A94" s="533"/>
      <c r="B94" s="556"/>
      <c r="C94" s="374" t="s">
        <v>429</v>
      </c>
      <c r="D94" s="370">
        <f>93:93/4</f>
        <v>5.25</v>
      </c>
      <c r="E94" s="24">
        <f>93:93/4</f>
        <v>5.25</v>
      </c>
      <c r="F94" s="24">
        <f>93:93/4</f>
        <v>5.25</v>
      </c>
      <c r="G94" s="24">
        <f>93:93/4</f>
        <v>5.25</v>
      </c>
      <c r="H94" s="24">
        <f t="shared" ref="H94:L94" si="74">93:93/4</f>
        <v>5.25</v>
      </c>
      <c r="I94" s="24">
        <f t="shared" si="74"/>
        <v>5.25</v>
      </c>
      <c r="J94" s="24">
        <f t="shared" si="74"/>
        <v>5.25</v>
      </c>
      <c r="K94" s="24">
        <f t="shared" si="74"/>
        <v>5.25</v>
      </c>
      <c r="L94" s="24">
        <f t="shared" si="74"/>
        <v>5.25</v>
      </c>
      <c r="M94" s="24">
        <f t="shared" ref="M94:T94" si="75">93:93/4</f>
        <v>5.25</v>
      </c>
      <c r="N94" s="24">
        <f t="shared" si="75"/>
        <v>5.25</v>
      </c>
      <c r="O94" s="24">
        <f t="shared" si="75"/>
        <v>5.25</v>
      </c>
      <c r="P94" s="24">
        <f t="shared" si="75"/>
        <v>5.25</v>
      </c>
      <c r="Q94" s="24">
        <f t="shared" si="75"/>
        <v>5.25</v>
      </c>
      <c r="R94" s="24">
        <f t="shared" si="75"/>
        <v>5.25</v>
      </c>
      <c r="S94" s="24">
        <f t="shared" si="75"/>
        <v>5.25</v>
      </c>
      <c r="T94" s="24">
        <f t="shared" si="75"/>
        <v>5.25</v>
      </c>
    </row>
    <row r="95" spans="1:20" ht="64.5" customHeight="1" x14ac:dyDescent="0.25">
      <c r="A95" s="533"/>
      <c r="B95" s="556"/>
      <c r="C95" s="451" t="s">
        <v>439</v>
      </c>
      <c r="D95" s="370" t="str">
        <f>IF(D91=21,"NE",IF(D92&lt;=D94,"Absent",IF((D92&gt;D94)*(D92&lt;D94*2),"Faible",IF((D92&gt;D94)*2*(D92&lt;D94*3),"Modéré",IF(D92&gt;=D94*3,"Elevé")))))</f>
        <v>Absent</v>
      </c>
      <c r="E95" s="24" t="str">
        <f>IF(E6="Sortie","",IF(E91=21,"NE",IF(E92&lt;=E94,"Absent",IF((E92&gt;E94)*(E92&lt;E94*2),"Faible",IF((E92&gt;E94)*2*(E92&lt;E94*3),"Modéré",IF(E92&gt;=E94*3,"Elevé"))))))</f>
        <v>Absent</v>
      </c>
      <c r="F95" s="24" t="str">
        <f>IF(F91=21,"NE",IF(F92&lt;=F94,"Absent",IF((F92&gt;F94)*(F92&lt;F94*2),"Faible",IF((F92&gt;F94)*2*(F92&lt;F94*3),"Modéré",IF(F92&gt;=F94*3,"Elevé")))))</f>
        <v>Absent</v>
      </c>
      <c r="G95" s="24" t="str">
        <f t="shared" ref="G95:L95" si="76">IF(G91=21,"NE",IF(G92&lt;=G94,"Absent",IF((G92&gt;G94)*(G92&lt;G94*2),"Faible",IF((G92&gt;G94)*2*(G92&lt;G94*3),"Modéré",IF(G92&gt;=G94*3,"Elevé")))))</f>
        <v>Absent</v>
      </c>
      <c r="H95" s="24" t="str">
        <f t="shared" si="76"/>
        <v>Absent</v>
      </c>
      <c r="I95" s="24" t="str">
        <f t="shared" si="76"/>
        <v>Absent</v>
      </c>
      <c r="J95" s="24" t="str">
        <f t="shared" si="76"/>
        <v>Absent</v>
      </c>
      <c r="K95" s="24" t="str">
        <f t="shared" si="76"/>
        <v>Absent</v>
      </c>
      <c r="L95" s="24" t="str">
        <f t="shared" si="76"/>
        <v>Absent</v>
      </c>
      <c r="M95" s="24" t="str">
        <f t="shared" ref="M95:T95" si="77">IF(M91=21,"NE",IF(M92&lt;=M94,"Absent",IF((M92&gt;M94)*(M92&lt;M94*2),"Faible",IF((M92&gt;M94)*2*(M92&lt;M94*3),"Modéré",IF(M92&gt;=M94*3,"Elevé")))))</f>
        <v>Absent</v>
      </c>
      <c r="N95" s="24" t="str">
        <f t="shared" si="77"/>
        <v>Absent</v>
      </c>
      <c r="O95" s="24" t="str">
        <f t="shared" si="77"/>
        <v>Absent</v>
      </c>
      <c r="P95" s="24" t="str">
        <f t="shared" si="77"/>
        <v>Absent</v>
      </c>
      <c r="Q95" s="24" t="str">
        <f t="shared" si="77"/>
        <v>Absent</v>
      </c>
      <c r="R95" s="24" t="str">
        <f t="shared" si="77"/>
        <v>Absent</v>
      </c>
      <c r="S95" s="24" t="str">
        <f t="shared" si="77"/>
        <v>Absent</v>
      </c>
      <c r="T95" s="24" t="str">
        <f t="shared" si="77"/>
        <v>Absent</v>
      </c>
    </row>
    <row r="96" spans="1:20" s="480" customFormat="1" ht="15.75" thickBot="1" x14ac:dyDescent="0.3">
      <c r="A96" s="496"/>
      <c r="B96" s="493"/>
      <c r="C96" s="462" t="s">
        <v>464</v>
      </c>
      <c r="D96" s="497" t="s">
        <v>397</v>
      </c>
      <c r="E96" s="498" t="s">
        <v>398</v>
      </c>
      <c r="F96" s="498" t="s">
        <v>399</v>
      </c>
      <c r="G96" s="498" t="s">
        <v>400</v>
      </c>
      <c r="H96" s="498"/>
      <c r="I96" s="498"/>
      <c r="J96" s="498"/>
      <c r="K96" s="498"/>
      <c r="L96" s="498"/>
      <c r="M96" s="498"/>
      <c r="N96" s="498"/>
      <c r="O96" s="498"/>
      <c r="P96" s="498"/>
      <c r="Q96" s="498"/>
      <c r="R96" s="498"/>
      <c r="S96" s="498"/>
      <c r="T96" s="498"/>
    </row>
    <row r="97" spans="1:20" ht="45.75" customHeight="1" thickBot="1" x14ac:dyDescent="0.3">
      <c r="A97" s="529" t="s">
        <v>95</v>
      </c>
      <c r="B97" s="562" t="s">
        <v>468</v>
      </c>
      <c r="C97" s="415" t="s">
        <v>303</v>
      </c>
      <c r="D97" s="377"/>
      <c r="E97" s="361"/>
      <c r="F97" s="361"/>
      <c r="G97" s="361"/>
      <c r="H97" s="361"/>
      <c r="I97" s="361"/>
      <c r="J97" s="361"/>
      <c r="K97" s="361"/>
      <c r="L97" s="361"/>
      <c r="M97" s="361"/>
      <c r="N97" s="361"/>
      <c r="O97" s="361"/>
      <c r="P97" s="361"/>
      <c r="Q97" s="361"/>
      <c r="R97" s="361"/>
      <c r="S97" s="361"/>
      <c r="T97" s="361"/>
    </row>
    <row r="98" spans="1:20" ht="45.75" customHeight="1" thickBot="1" x14ac:dyDescent="0.3">
      <c r="A98" s="529"/>
      <c r="B98" s="563"/>
      <c r="C98" s="413" t="s">
        <v>304</v>
      </c>
      <c r="D98" s="377"/>
      <c r="E98" s="361"/>
      <c r="F98" s="361"/>
      <c r="G98" s="361"/>
      <c r="H98" s="361"/>
      <c r="I98" s="361"/>
      <c r="J98" s="361"/>
      <c r="K98" s="361"/>
      <c r="L98" s="361"/>
      <c r="M98" s="361"/>
      <c r="N98" s="361"/>
      <c r="O98" s="361"/>
      <c r="P98" s="361"/>
      <c r="Q98" s="361"/>
      <c r="R98" s="361"/>
      <c r="S98" s="361"/>
      <c r="T98" s="361"/>
    </row>
    <row r="99" spans="1:20" ht="45.75" customHeight="1" thickBot="1" x14ac:dyDescent="0.3">
      <c r="A99" s="529"/>
      <c r="B99" s="563"/>
      <c r="C99" s="413" t="s">
        <v>305</v>
      </c>
      <c r="D99" s="377"/>
      <c r="E99" s="361"/>
      <c r="F99" s="361"/>
      <c r="G99" s="361"/>
      <c r="H99" s="361"/>
      <c r="I99" s="361"/>
      <c r="J99" s="361"/>
      <c r="K99" s="361"/>
      <c r="L99" s="361"/>
      <c r="M99" s="361"/>
      <c r="N99" s="361"/>
      <c r="O99" s="361"/>
      <c r="P99" s="361"/>
      <c r="Q99" s="361"/>
      <c r="R99" s="361"/>
      <c r="S99" s="361"/>
      <c r="T99" s="361"/>
    </row>
    <row r="100" spans="1:20" ht="45.75" customHeight="1" thickBot="1" x14ac:dyDescent="0.3">
      <c r="A100" s="529"/>
      <c r="B100" s="563"/>
      <c r="C100" s="413" t="s">
        <v>306</v>
      </c>
      <c r="D100" s="377"/>
      <c r="E100" s="361"/>
      <c r="F100" s="361"/>
      <c r="G100" s="361"/>
      <c r="H100" s="361"/>
      <c r="I100" s="361"/>
      <c r="J100" s="361"/>
      <c r="K100" s="361"/>
      <c r="L100" s="361"/>
      <c r="M100" s="361"/>
      <c r="N100" s="361"/>
      <c r="O100" s="361"/>
      <c r="P100" s="361"/>
      <c r="Q100" s="361"/>
      <c r="R100" s="361"/>
      <c r="S100" s="361"/>
      <c r="T100" s="361"/>
    </row>
    <row r="101" spans="1:20" ht="45.75" customHeight="1" thickBot="1" x14ac:dyDescent="0.3">
      <c r="A101" s="529"/>
      <c r="B101" s="563"/>
      <c r="C101" s="416" t="s">
        <v>307</v>
      </c>
      <c r="D101" s="377"/>
      <c r="E101" s="361"/>
      <c r="F101" s="361"/>
      <c r="G101" s="361"/>
      <c r="H101" s="361"/>
      <c r="I101" s="361"/>
      <c r="J101" s="361"/>
      <c r="K101" s="361"/>
      <c r="L101" s="361"/>
      <c r="M101" s="361"/>
      <c r="N101" s="361"/>
      <c r="O101" s="361"/>
      <c r="P101" s="361"/>
      <c r="Q101" s="361"/>
      <c r="R101" s="361"/>
      <c r="S101" s="361"/>
      <c r="T101" s="361"/>
    </row>
    <row r="102" spans="1:20" ht="15.75" thickBot="1" x14ac:dyDescent="0.3">
      <c r="A102" s="529"/>
      <c r="B102" s="557" t="s">
        <v>465</v>
      </c>
      <c r="C102" s="380" t="s">
        <v>38</v>
      </c>
      <c r="D102" s="370">
        <f>COUNTIF(D97:D101,"NE")</f>
        <v>0</v>
      </c>
      <c r="E102" s="24">
        <f>COUNTIF(E97:E101,"NE")</f>
        <v>0</v>
      </c>
      <c r="F102" s="24">
        <f>COUNTIF(F97:F101,"NE")</f>
        <v>0</v>
      </c>
      <c r="G102" s="24">
        <f t="shared" ref="G102:K102" si="78">COUNTIF(G97:G101,"NE")</f>
        <v>0</v>
      </c>
      <c r="H102" s="24">
        <f t="shared" si="78"/>
        <v>0</v>
      </c>
      <c r="I102" s="24">
        <f t="shared" si="78"/>
        <v>0</v>
      </c>
      <c r="J102" s="24">
        <f t="shared" si="78"/>
        <v>0</v>
      </c>
      <c r="K102" s="24">
        <f t="shared" si="78"/>
        <v>0</v>
      </c>
      <c r="L102" s="24">
        <f>COUNTIF(L97:L101,"NE")</f>
        <v>0</v>
      </c>
      <c r="M102" s="24">
        <f t="shared" ref="M102:T102" si="79">COUNTIF(M97:M101,"NE")</f>
        <v>0</v>
      </c>
      <c r="N102" s="24">
        <f t="shared" si="79"/>
        <v>0</v>
      </c>
      <c r="O102" s="24">
        <f t="shared" si="79"/>
        <v>0</v>
      </c>
      <c r="P102" s="24">
        <f t="shared" si="79"/>
        <v>0</v>
      </c>
      <c r="Q102" s="24">
        <f t="shared" si="79"/>
        <v>0</v>
      </c>
      <c r="R102" s="24">
        <f t="shared" si="79"/>
        <v>0</v>
      </c>
      <c r="S102" s="24">
        <f t="shared" si="79"/>
        <v>0</v>
      </c>
      <c r="T102" s="24">
        <f t="shared" si="79"/>
        <v>0</v>
      </c>
    </row>
    <row r="103" spans="1:20" ht="26.25" thickBot="1" x14ac:dyDescent="0.3">
      <c r="A103" s="529"/>
      <c r="B103" s="557"/>
      <c r="C103" s="374" t="s">
        <v>39</v>
      </c>
      <c r="D103" s="370">
        <f>COUNTIF(D97:D101,"NC")</f>
        <v>0</v>
      </c>
      <c r="E103" s="24">
        <f>COUNTIF(E97:E101,"NC")</f>
        <v>0</v>
      </c>
      <c r="F103" s="24">
        <f>COUNTIF(F97:F101,"NC")</f>
        <v>0</v>
      </c>
      <c r="G103" s="24">
        <f t="shared" ref="G103:K103" si="80">COUNTIF(G97:G101,"NC")</f>
        <v>0</v>
      </c>
      <c r="H103" s="24">
        <f t="shared" si="80"/>
        <v>0</v>
      </c>
      <c r="I103" s="24">
        <f t="shared" si="80"/>
        <v>0</v>
      </c>
      <c r="J103" s="24">
        <f t="shared" si="80"/>
        <v>0</v>
      </c>
      <c r="K103" s="24">
        <f t="shared" si="80"/>
        <v>0</v>
      </c>
      <c r="L103" s="24">
        <f>COUNTIF(L97:L101,"NC")</f>
        <v>0</v>
      </c>
      <c r="M103" s="24">
        <f t="shared" ref="M103:T103" si="81">COUNTIF(M97:M101,"NC")</f>
        <v>0</v>
      </c>
      <c r="N103" s="24">
        <f t="shared" si="81"/>
        <v>0</v>
      </c>
      <c r="O103" s="24">
        <f t="shared" si="81"/>
        <v>0</v>
      </c>
      <c r="P103" s="24">
        <f t="shared" si="81"/>
        <v>0</v>
      </c>
      <c r="Q103" s="24">
        <f t="shared" si="81"/>
        <v>0</v>
      </c>
      <c r="R103" s="24">
        <f t="shared" si="81"/>
        <v>0</v>
      </c>
      <c r="S103" s="24">
        <f t="shared" si="81"/>
        <v>0</v>
      </c>
      <c r="T103" s="24">
        <f t="shared" si="81"/>
        <v>0</v>
      </c>
    </row>
    <row r="104" spans="1:20" ht="15.75" thickBot="1" x14ac:dyDescent="0.3">
      <c r="A104" s="529"/>
      <c r="B104" s="557"/>
      <c r="C104" s="374" t="s">
        <v>427</v>
      </c>
      <c r="D104" s="370">
        <f>SUM(D102:D103)*3</f>
        <v>0</v>
      </c>
      <c r="E104" s="24">
        <f>SUM(E102:E103)*3</f>
        <v>0</v>
      </c>
      <c r="F104" s="24">
        <f>SUM(F102:F103)*3</f>
        <v>0</v>
      </c>
      <c r="G104" s="24">
        <f t="shared" ref="G104:K104" si="82">SUM(G102:G103)*3</f>
        <v>0</v>
      </c>
      <c r="H104" s="24">
        <f t="shared" si="82"/>
        <v>0</v>
      </c>
      <c r="I104" s="24">
        <f t="shared" si="82"/>
        <v>0</v>
      </c>
      <c r="J104" s="24">
        <f t="shared" si="82"/>
        <v>0</v>
      </c>
      <c r="K104" s="24">
        <f t="shared" si="82"/>
        <v>0</v>
      </c>
      <c r="L104" s="24">
        <f>SUM(L102:L103)*3</f>
        <v>0</v>
      </c>
      <c r="M104" s="24">
        <f t="shared" ref="M104:T104" si="83">SUM(M102:M103)*3</f>
        <v>0</v>
      </c>
      <c r="N104" s="24">
        <f t="shared" si="83"/>
        <v>0</v>
      </c>
      <c r="O104" s="24">
        <f t="shared" si="83"/>
        <v>0</v>
      </c>
      <c r="P104" s="24">
        <f t="shared" si="83"/>
        <v>0</v>
      </c>
      <c r="Q104" s="24">
        <f t="shared" si="83"/>
        <v>0</v>
      </c>
      <c r="R104" s="24">
        <f t="shared" si="83"/>
        <v>0</v>
      </c>
      <c r="S104" s="24">
        <f t="shared" si="83"/>
        <v>0</v>
      </c>
      <c r="T104" s="24">
        <f t="shared" si="83"/>
        <v>0</v>
      </c>
    </row>
    <row r="105" spans="1:20" ht="15.75" thickBot="1" x14ac:dyDescent="0.3">
      <c r="A105" s="529"/>
      <c r="B105" s="557"/>
      <c r="C105" s="375" t="s">
        <v>62</v>
      </c>
      <c r="D105" s="371">
        <f>SUM(D97:D101)</f>
        <v>0</v>
      </c>
      <c r="E105" s="25">
        <f>SUM(E97:E101)</f>
        <v>0</v>
      </c>
      <c r="F105" s="25">
        <f>SUM(F97:F101)</f>
        <v>0</v>
      </c>
      <c r="G105" s="25">
        <f t="shared" ref="G105:K105" si="84">SUM(G97:G101)</f>
        <v>0</v>
      </c>
      <c r="H105" s="25">
        <f t="shared" si="84"/>
        <v>0</v>
      </c>
      <c r="I105" s="25">
        <f t="shared" si="84"/>
        <v>0</v>
      </c>
      <c r="J105" s="25">
        <f t="shared" si="84"/>
        <v>0</v>
      </c>
      <c r="K105" s="25">
        <f t="shared" si="84"/>
        <v>0</v>
      </c>
      <c r="L105" s="25">
        <f>SUM(L97:L101)</f>
        <v>0</v>
      </c>
      <c r="M105" s="25">
        <f t="shared" ref="M105:T105" si="85">SUM(M97:M101)</f>
        <v>0</v>
      </c>
      <c r="N105" s="25">
        <f t="shared" si="85"/>
        <v>0</v>
      </c>
      <c r="O105" s="25">
        <f t="shared" si="85"/>
        <v>0</v>
      </c>
      <c r="P105" s="25">
        <f t="shared" si="85"/>
        <v>0</v>
      </c>
      <c r="Q105" s="25">
        <f t="shared" si="85"/>
        <v>0</v>
      </c>
      <c r="R105" s="25">
        <f t="shared" si="85"/>
        <v>0</v>
      </c>
      <c r="S105" s="25">
        <f t="shared" si="85"/>
        <v>0</v>
      </c>
      <c r="T105" s="25">
        <f t="shared" si="85"/>
        <v>0</v>
      </c>
    </row>
    <row r="106" spans="1:20" ht="15.75" thickBot="1" x14ac:dyDescent="0.3">
      <c r="A106" s="529"/>
      <c r="B106" s="557"/>
      <c r="C106" s="374" t="s">
        <v>428</v>
      </c>
      <c r="D106" s="370">
        <f>15-104:104</f>
        <v>15</v>
      </c>
      <c r="E106" s="24">
        <f>15-104:104</f>
        <v>15</v>
      </c>
      <c r="F106" s="24">
        <f>15-104:104</f>
        <v>15</v>
      </c>
      <c r="G106" s="24">
        <f>15-104:104</f>
        <v>15</v>
      </c>
      <c r="H106" s="24">
        <f t="shared" ref="H106:K106" si="86">15-104:104</f>
        <v>15</v>
      </c>
      <c r="I106" s="24">
        <f t="shared" si="86"/>
        <v>15</v>
      </c>
      <c r="J106" s="24">
        <f t="shared" si="86"/>
        <v>15</v>
      </c>
      <c r="K106" s="24">
        <f t="shared" si="86"/>
        <v>15</v>
      </c>
      <c r="L106" s="24">
        <f>15-104:104</f>
        <v>15</v>
      </c>
      <c r="M106" s="24">
        <f t="shared" ref="M106:T106" si="87">15-104:104</f>
        <v>15</v>
      </c>
      <c r="N106" s="24">
        <f t="shared" si="87"/>
        <v>15</v>
      </c>
      <c r="O106" s="24">
        <f t="shared" si="87"/>
        <v>15</v>
      </c>
      <c r="P106" s="24">
        <f t="shared" si="87"/>
        <v>15</v>
      </c>
      <c r="Q106" s="24">
        <f t="shared" si="87"/>
        <v>15</v>
      </c>
      <c r="R106" s="24">
        <f t="shared" si="87"/>
        <v>15</v>
      </c>
      <c r="S106" s="24">
        <f t="shared" si="87"/>
        <v>15</v>
      </c>
      <c r="T106" s="24">
        <f t="shared" si="87"/>
        <v>15</v>
      </c>
    </row>
    <row r="107" spans="1:20" ht="15.75" thickBot="1" x14ac:dyDescent="0.3">
      <c r="A107" s="529"/>
      <c r="B107" s="557"/>
      <c r="C107" s="374" t="s">
        <v>429</v>
      </c>
      <c r="D107" s="370">
        <f>106:106/4</f>
        <v>3.75</v>
      </c>
      <c r="E107" s="24">
        <f>106:106/4</f>
        <v>3.75</v>
      </c>
      <c r="F107" s="24">
        <f>106:106/4</f>
        <v>3.75</v>
      </c>
      <c r="G107" s="24">
        <f>106:106/4</f>
        <v>3.75</v>
      </c>
      <c r="H107" s="24">
        <f t="shared" ref="H107:K107" si="88">106:106/4</f>
        <v>3.75</v>
      </c>
      <c r="I107" s="24">
        <f t="shared" si="88"/>
        <v>3.75</v>
      </c>
      <c r="J107" s="24">
        <f t="shared" si="88"/>
        <v>3.75</v>
      </c>
      <c r="K107" s="24">
        <f t="shared" si="88"/>
        <v>3.75</v>
      </c>
      <c r="L107" s="24">
        <f>106:106/4</f>
        <v>3.75</v>
      </c>
      <c r="M107" s="24">
        <f t="shared" ref="M107:T107" si="89">106:106/4</f>
        <v>3.75</v>
      </c>
      <c r="N107" s="24">
        <f t="shared" si="89"/>
        <v>3.75</v>
      </c>
      <c r="O107" s="24">
        <f t="shared" si="89"/>
        <v>3.75</v>
      </c>
      <c r="P107" s="24">
        <f t="shared" si="89"/>
        <v>3.75</v>
      </c>
      <c r="Q107" s="24">
        <f t="shared" si="89"/>
        <v>3.75</v>
      </c>
      <c r="R107" s="24">
        <f t="shared" si="89"/>
        <v>3.75</v>
      </c>
      <c r="S107" s="24">
        <f t="shared" si="89"/>
        <v>3.75</v>
      </c>
      <c r="T107" s="24">
        <f t="shared" si="89"/>
        <v>3.75</v>
      </c>
    </row>
    <row r="108" spans="1:20" ht="77.25" x14ac:dyDescent="0.25">
      <c r="A108" s="529"/>
      <c r="B108" s="557"/>
      <c r="C108" s="448" t="s">
        <v>440</v>
      </c>
      <c r="D108" s="370" t="str">
        <f>IF(D104=15,"NE",IF(D105&lt;=D107,"Absent",IF((D105&gt;D107)*(D105&lt;D107*2),"Faible",IF((D105&gt;D107)*2*(D105&lt;D107*3),"Modéré",IF(D105&gt;=D107*3,"Elevé")))))</f>
        <v>Absent</v>
      </c>
      <c r="E108" s="24" t="str">
        <f>IF(E6="Sortie","",IF(E104=15,"NE",IF(E105&lt;=E107,"Absent",IF((E105&gt;E107)*(E105&lt;E107*2),"Faible",IF((E105&gt;E107)*2*(E105&lt;E107*3),"Modéré",IF(E105&gt;=E107*3,"Elevé"))))))</f>
        <v>Absent</v>
      </c>
      <c r="F108" s="24" t="str">
        <f>IF(F104=15,"NE",IF(F105&lt;=F107,"Absent",IF((F105&gt;F107)*(F105&lt;F107*2),"Faible",IF((F105&gt;F107)*2*(F105&lt;F107*3),"Modéré",IF(F105&gt;=F107*3,"Elevé")))))</f>
        <v>Absent</v>
      </c>
      <c r="G108" s="24" t="str">
        <f t="shared" ref="G108:K108" si="90">IF(G104=15,"NE",IF(G105&lt;=G107,"Absent",IF((G105&gt;G107)*(G105&lt;G107*2),"Faible",IF((G105&gt;G107)*2*(G105&lt;G107*3),"Modéré",IF(G105&gt;=G107*3,"Elevé")))))</f>
        <v>Absent</v>
      </c>
      <c r="H108" s="24" t="str">
        <f t="shared" si="90"/>
        <v>Absent</v>
      </c>
      <c r="I108" s="24" t="str">
        <f t="shared" si="90"/>
        <v>Absent</v>
      </c>
      <c r="J108" s="24" t="str">
        <f t="shared" si="90"/>
        <v>Absent</v>
      </c>
      <c r="K108" s="24" t="str">
        <f t="shared" si="90"/>
        <v>Absent</v>
      </c>
      <c r="L108" s="24" t="str">
        <f>IF(L104=15,"NE",IF(L105&lt;=L107,"Absent",IF((L105&gt;L107)*(L105&lt;L107*2),"Faible",IF((L105&gt;L107)*2*(L105&lt;L107*3),"Modéré",IF(L105&gt;=L107*3,"Elevé")))))</f>
        <v>Absent</v>
      </c>
      <c r="M108" s="24" t="str">
        <f t="shared" ref="M108:T108" si="91">IF(M104=15,"NE",IF(M105&lt;=M107,"Absent",IF((M105&gt;M107)*(M105&lt;M107*2),"Faible",IF((M105&gt;M107)*2*(M105&lt;M107*3),"Modéré",IF(M105&gt;=M107*3,"Elevé")))))</f>
        <v>Absent</v>
      </c>
      <c r="N108" s="24" t="str">
        <f t="shared" si="91"/>
        <v>Absent</v>
      </c>
      <c r="O108" s="24" t="str">
        <f t="shared" si="91"/>
        <v>Absent</v>
      </c>
      <c r="P108" s="24" t="str">
        <f t="shared" si="91"/>
        <v>Absent</v>
      </c>
      <c r="Q108" s="24" t="str">
        <f t="shared" si="91"/>
        <v>Absent</v>
      </c>
      <c r="R108" s="24" t="str">
        <f t="shared" si="91"/>
        <v>Absent</v>
      </c>
      <c r="S108" s="24" t="str">
        <f t="shared" si="91"/>
        <v>Absent</v>
      </c>
      <c r="T108" s="24" t="str">
        <f t="shared" si="91"/>
        <v>Absent</v>
      </c>
    </row>
    <row r="109" spans="1:20" s="480" customFormat="1" ht="15.75" thickBot="1" x14ac:dyDescent="0.3">
      <c r="A109" s="496"/>
      <c r="B109" s="493"/>
      <c r="C109" s="462" t="s">
        <v>464</v>
      </c>
      <c r="D109" s="497" t="s">
        <v>397</v>
      </c>
      <c r="E109" s="498" t="s">
        <v>398</v>
      </c>
      <c r="F109" s="498" t="s">
        <v>399</v>
      </c>
      <c r="G109" s="498" t="s">
        <v>400</v>
      </c>
      <c r="H109" s="498"/>
      <c r="I109" s="498"/>
      <c r="J109" s="498"/>
      <c r="K109" s="498"/>
      <c r="L109" s="498"/>
      <c r="M109" s="498"/>
      <c r="N109" s="498"/>
      <c r="O109" s="498"/>
      <c r="P109" s="498"/>
      <c r="Q109" s="498"/>
      <c r="R109" s="498"/>
      <c r="S109" s="498"/>
      <c r="T109" s="498"/>
    </row>
    <row r="110" spans="1:20" ht="68.25" thickBot="1" x14ac:dyDescent="0.3">
      <c r="A110" s="529" t="s">
        <v>102</v>
      </c>
      <c r="B110" s="463" t="s">
        <v>477</v>
      </c>
      <c r="C110" s="417" t="s">
        <v>310</v>
      </c>
      <c r="D110" s="377"/>
      <c r="E110" s="361"/>
      <c r="F110" s="361"/>
      <c r="G110" s="361"/>
      <c r="H110" s="361"/>
      <c r="I110" s="361"/>
      <c r="J110" s="361"/>
      <c r="K110" s="361"/>
      <c r="L110" s="361"/>
      <c r="M110" s="361"/>
      <c r="N110" s="361"/>
      <c r="O110" s="361"/>
      <c r="P110" s="361"/>
      <c r="Q110" s="361"/>
      <c r="R110" s="361"/>
      <c r="S110" s="361"/>
      <c r="T110" s="361"/>
    </row>
    <row r="111" spans="1:20" ht="45.75" thickBot="1" x14ac:dyDescent="0.3">
      <c r="A111" s="529"/>
      <c r="B111" s="464" t="s">
        <v>478</v>
      </c>
      <c r="C111" s="413" t="s">
        <v>106</v>
      </c>
      <c r="D111" s="377"/>
      <c r="E111" s="361"/>
      <c r="F111" s="361"/>
      <c r="G111" s="361"/>
      <c r="H111" s="361"/>
      <c r="I111" s="361"/>
      <c r="J111" s="361"/>
      <c r="K111" s="361"/>
      <c r="L111" s="361"/>
      <c r="M111" s="361"/>
      <c r="N111" s="361"/>
      <c r="O111" s="361"/>
      <c r="P111" s="361"/>
      <c r="Q111" s="361"/>
      <c r="R111" s="361"/>
      <c r="S111" s="361"/>
      <c r="T111" s="361"/>
    </row>
    <row r="112" spans="1:20" ht="45.75" thickBot="1" x14ac:dyDescent="0.3">
      <c r="A112" s="529"/>
      <c r="B112" s="464" t="s">
        <v>479</v>
      </c>
      <c r="C112" s="413" t="s">
        <v>421</v>
      </c>
      <c r="D112" s="377"/>
      <c r="E112" s="361"/>
      <c r="F112" s="361"/>
      <c r="G112" s="361"/>
      <c r="H112" s="361"/>
      <c r="I112" s="361"/>
      <c r="J112" s="361"/>
      <c r="K112" s="361"/>
      <c r="L112" s="361"/>
      <c r="M112" s="361"/>
      <c r="N112" s="361"/>
      <c r="O112" s="361"/>
      <c r="P112" s="361"/>
      <c r="Q112" s="361"/>
      <c r="R112" s="361"/>
      <c r="S112" s="361"/>
      <c r="T112" s="361"/>
    </row>
    <row r="113" spans="1:20" ht="45.75" thickBot="1" x14ac:dyDescent="0.3">
      <c r="A113" s="529"/>
      <c r="B113" s="464" t="s">
        <v>480</v>
      </c>
      <c r="C113" s="413" t="s">
        <v>322</v>
      </c>
      <c r="D113" s="377"/>
      <c r="E113" s="361"/>
      <c r="F113" s="361"/>
      <c r="G113" s="361"/>
      <c r="H113" s="361"/>
      <c r="I113" s="361"/>
      <c r="J113" s="361"/>
      <c r="K113" s="361"/>
      <c r="L113" s="361"/>
      <c r="M113" s="361"/>
      <c r="N113" s="361"/>
      <c r="O113" s="361"/>
      <c r="P113" s="361"/>
      <c r="Q113" s="361"/>
      <c r="R113" s="361"/>
      <c r="S113" s="361"/>
      <c r="T113" s="361"/>
    </row>
    <row r="114" spans="1:20" ht="45.75" thickBot="1" x14ac:dyDescent="0.3">
      <c r="A114" s="529"/>
      <c r="B114" s="464" t="s">
        <v>481</v>
      </c>
      <c r="C114" s="413" t="s">
        <v>323</v>
      </c>
      <c r="D114" s="377"/>
      <c r="E114" s="361"/>
      <c r="F114" s="361"/>
      <c r="G114" s="361"/>
      <c r="H114" s="361"/>
      <c r="I114" s="361"/>
      <c r="J114" s="361"/>
      <c r="K114" s="361"/>
      <c r="L114" s="361"/>
      <c r="M114" s="361"/>
      <c r="N114" s="361"/>
      <c r="O114" s="361"/>
      <c r="P114" s="361"/>
      <c r="Q114" s="361"/>
      <c r="R114" s="361"/>
      <c r="S114" s="361"/>
      <c r="T114" s="361"/>
    </row>
    <row r="115" spans="1:20" ht="45.75" thickBot="1" x14ac:dyDescent="0.3">
      <c r="A115" s="529"/>
      <c r="B115" s="464" t="s">
        <v>482</v>
      </c>
      <c r="C115" s="413" t="s">
        <v>326</v>
      </c>
      <c r="D115" s="377"/>
      <c r="E115" s="361"/>
      <c r="F115" s="361"/>
      <c r="G115" s="361"/>
      <c r="H115" s="361"/>
      <c r="I115" s="361"/>
      <c r="J115" s="361"/>
      <c r="K115" s="361"/>
      <c r="L115" s="361"/>
      <c r="M115" s="361"/>
      <c r="N115" s="361"/>
      <c r="O115" s="361"/>
      <c r="P115" s="361"/>
      <c r="Q115" s="361"/>
      <c r="R115" s="361"/>
      <c r="S115" s="361"/>
      <c r="T115" s="361"/>
    </row>
    <row r="116" spans="1:20" ht="45.75" thickBot="1" x14ac:dyDescent="0.3">
      <c r="A116" s="529"/>
      <c r="B116" s="464" t="s">
        <v>483</v>
      </c>
      <c r="C116" s="413" t="s">
        <v>116</v>
      </c>
      <c r="D116" s="377"/>
      <c r="E116" s="361"/>
      <c r="F116" s="361"/>
      <c r="G116" s="361"/>
      <c r="H116" s="361"/>
      <c r="I116" s="361"/>
      <c r="J116" s="361"/>
      <c r="K116" s="361"/>
      <c r="L116" s="361"/>
      <c r="M116" s="361"/>
      <c r="N116" s="361"/>
      <c r="O116" s="361"/>
      <c r="P116" s="361"/>
      <c r="Q116" s="361"/>
      <c r="R116" s="361"/>
      <c r="S116" s="361"/>
      <c r="T116" s="361"/>
    </row>
    <row r="117" spans="1:20" ht="45.75" thickBot="1" x14ac:dyDescent="0.3">
      <c r="A117" s="529"/>
      <c r="B117" s="464" t="s">
        <v>483</v>
      </c>
      <c r="C117" s="413" t="s">
        <v>329</v>
      </c>
      <c r="D117" s="377"/>
      <c r="E117" s="361"/>
      <c r="F117" s="361"/>
      <c r="G117" s="361"/>
      <c r="H117" s="361"/>
      <c r="I117" s="361"/>
      <c r="J117" s="361"/>
      <c r="K117" s="361"/>
      <c r="L117" s="361"/>
      <c r="M117" s="361"/>
      <c r="N117" s="361"/>
      <c r="O117" s="361"/>
      <c r="P117" s="361"/>
      <c r="Q117" s="361"/>
      <c r="R117" s="361"/>
      <c r="S117" s="361"/>
      <c r="T117" s="361"/>
    </row>
    <row r="118" spans="1:20" ht="45.75" thickBot="1" x14ac:dyDescent="0.3">
      <c r="A118" s="529"/>
      <c r="B118" s="464" t="s">
        <v>484</v>
      </c>
      <c r="C118" s="414" t="s">
        <v>422</v>
      </c>
      <c r="D118" s="377"/>
      <c r="E118" s="361"/>
      <c r="F118" s="361"/>
      <c r="G118" s="361"/>
      <c r="H118" s="361"/>
      <c r="I118" s="361"/>
      <c r="J118" s="361"/>
      <c r="K118" s="361"/>
      <c r="L118" s="361"/>
      <c r="M118" s="361"/>
      <c r="N118" s="361"/>
      <c r="O118" s="361"/>
      <c r="P118" s="361"/>
      <c r="Q118" s="361"/>
      <c r="R118" s="361"/>
      <c r="S118" s="361"/>
      <c r="T118" s="361"/>
    </row>
    <row r="119" spans="1:20" ht="15.75" thickBot="1" x14ac:dyDescent="0.3">
      <c r="A119" s="529"/>
      <c r="B119" s="558" t="s">
        <v>465</v>
      </c>
      <c r="C119" s="374" t="s">
        <v>38</v>
      </c>
      <c r="D119" s="370">
        <f>COUNTIF(D110:D118,"NE")</f>
        <v>0</v>
      </c>
      <c r="E119" s="24">
        <f>COUNTIF(E110:E118,"NE")</f>
        <v>0</v>
      </c>
      <c r="F119" s="24">
        <f>COUNTIF(F110:F118,"NE")</f>
        <v>0</v>
      </c>
      <c r="G119" s="24">
        <f t="shared" ref="G119:L119" si="92">COUNTIF(G110:G118,"NE")</f>
        <v>0</v>
      </c>
      <c r="H119" s="24">
        <f t="shared" si="92"/>
        <v>0</v>
      </c>
      <c r="I119" s="24">
        <f t="shared" si="92"/>
        <v>0</v>
      </c>
      <c r="J119" s="24">
        <f t="shared" si="92"/>
        <v>0</v>
      </c>
      <c r="K119" s="24">
        <f t="shared" si="92"/>
        <v>0</v>
      </c>
      <c r="L119" s="24">
        <f t="shared" si="92"/>
        <v>0</v>
      </c>
      <c r="M119" s="24">
        <f t="shared" ref="M119:T119" si="93">COUNTIF(M110:M118,"NE")</f>
        <v>0</v>
      </c>
      <c r="N119" s="24">
        <f t="shared" si="93"/>
        <v>0</v>
      </c>
      <c r="O119" s="24">
        <f t="shared" si="93"/>
        <v>0</v>
      </c>
      <c r="P119" s="24">
        <f t="shared" si="93"/>
        <v>0</v>
      </c>
      <c r="Q119" s="24">
        <f t="shared" si="93"/>
        <v>0</v>
      </c>
      <c r="R119" s="24">
        <f t="shared" si="93"/>
        <v>0</v>
      </c>
      <c r="S119" s="24">
        <f t="shared" si="93"/>
        <v>0</v>
      </c>
      <c r="T119" s="24">
        <f t="shared" si="93"/>
        <v>0</v>
      </c>
    </row>
    <row r="120" spans="1:20" ht="26.25" thickBot="1" x14ac:dyDescent="0.3">
      <c r="A120" s="529"/>
      <c r="B120" s="558"/>
      <c r="C120" s="374" t="s">
        <v>39</v>
      </c>
      <c r="D120" s="370">
        <f>COUNTIF(D110:D118,"NC")</f>
        <v>0</v>
      </c>
      <c r="E120" s="24">
        <f>COUNTIF(E110:E118,"NC")</f>
        <v>0</v>
      </c>
      <c r="F120" s="24">
        <f>COUNTIF(F110:F118,"NC")</f>
        <v>0</v>
      </c>
      <c r="G120" s="24">
        <f t="shared" ref="G120:L120" si="94">COUNTIF(G110:G118,"NC")</f>
        <v>0</v>
      </c>
      <c r="H120" s="24">
        <f t="shared" si="94"/>
        <v>0</v>
      </c>
      <c r="I120" s="24">
        <f t="shared" si="94"/>
        <v>0</v>
      </c>
      <c r="J120" s="24">
        <f t="shared" si="94"/>
        <v>0</v>
      </c>
      <c r="K120" s="24">
        <f t="shared" si="94"/>
        <v>0</v>
      </c>
      <c r="L120" s="24">
        <f t="shared" si="94"/>
        <v>0</v>
      </c>
      <c r="M120" s="24">
        <f t="shared" ref="M120:T120" si="95">COUNTIF(M110:M118,"NC")</f>
        <v>0</v>
      </c>
      <c r="N120" s="24">
        <f t="shared" si="95"/>
        <v>0</v>
      </c>
      <c r="O120" s="24">
        <f t="shared" si="95"/>
        <v>0</v>
      </c>
      <c r="P120" s="24">
        <f t="shared" si="95"/>
        <v>0</v>
      </c>
      <c r="Q120" s="24">
        <f t="shared" si="95"/>
        <v>0</v>
      </c>
      <c r="R120" s="24">
        <f t="shared" si="95"/>
        <v>0</v>
      </c>
      <c r="S120" s="24">
        <f t="shared" si="95"/>
        <v>0</v>
      </c>
      <c r="T120" s="24">
        <f t="shared" si="95"/>
        <v>0</v>
      </c>
    </row>
    <row r="121" spans="1:20" ht="15.75" thickBot="1" x14ac:dyDescent="0.3">
      <c r="A121" s="529"/>
      <c r="B121" s="558"/>
      <c r="C121" s="374" t="s">
        <v>430</v>
      </c>
      <c r="D121" s="370">
        <f>SUM(D119:D120)*2</f>
        <v>0</v>
      </c>
      <c r="E121" s="24">
        <f>SUM(E119:E120)*2</f>
        <v>0</v>
      </c>
      <c r="F121" s="24">
        <f>SUM(F119:F120)*2</f>
        <v>0</v>
      </c>
      <c r="G121" s="24">
        <f t="shared" ref="G121:L121" si="96">SUM(G119:G120)*2</f>
        <v>0</v>
      </c>
      <c r="H121" s="24">
        <f t="shared" si="96"/>
        <v>0</v>
      </c>
      <c r="I121" s="24">
        <f t="shared" si="96"/>
        <v>0</v>
      </c>
      <c r="J121" s="24">
        <f t="shared" si="96"/>
        <v>0</v>
      </c>
      <c r="K121" s="24">
        <f t="shared" si="96"/>
        <v>0</v>
      </c>
      <c r="L121" s="24">
        <f t="shared" si="96"/>
        <v>0</v>
      </c>
      <c r="M121" s="24">
        <f t="shared" ref="M121:T121" si="97">SUM(M119:M120)*2</f>
        <v>0</v>
      </c>
      <c r="N121" s="24">
        <f t="shared" si="97"/>
        <v>0</v>
      </c>
      <c r="O121" s="24">
        <f t="shared" si="97"/>
        <v>0</v>
      </c>
      <c r="P121" s="24">
        <f t="shared" si="97"/>
        <v>0</v>
      </c>
      <c r="Q121" s="24">
        <f t="shared" si="97"/>
        <v>0</v>
      </c>
      <c r="R121" s="24">
        <f t="shared" si="97"/>
        <v>0</v>
      </c>
      <c r="S121" s="24">
        <f t="shared" si="97"/>
        <v>0</v>
      </c>
      <c r="T121" s="24">
        <f t="shared" si="97"/>
        <v>0</v>
      </c>
    </row>
    <row r="122" spans="1:20" ht="15.75" thickBot="1" x14ac:dyDescent="0.3">
      <c r="A122" s="529"/>
      <c r="B122" s="558"/>
      <c r="C122" s="375" t="s">
        <v>120</v>
      </c>
      <c r="D122" s="371">
        <f>SUM(D110:D118)</f>
        <v>0</v>
      </c>
      <c r="E122" s="25">
        <f>SUM(E110:E118)</f>
        <v>0</v>
      </c>
      <c r="F122" s="25">
        <f>SUM(F110:F118)</f>
        <v>0</v>
      </c>
      <c r="G122" s="25">
        <f t="shared" ref="G122:L122" si="98">SUM(G110:G118)</f>
        <v>0</v>
      </c>
      <c r="H122" s="25">
        <f t="shared" si="98"/>
        <v>0</v>
      </c>
      <c r="I122" s="25">
        <f t="shared" si="98"/>
        <v>0</v>
      </c>
      <c r="J122" s="25">
        <f t="shared" si="98"/>
        <v>0</v>
      </c>
      <c r="K122" s="25">
        <f t="shared" si="98"/>
        <v>0</v>
      </c>
      <c r="L122" s="25">
        <f t="shared" si="98"/>
        <v>0</v>
      </c>
      <c r="M122" s="25">
        <f t="shared" ref="M122:T122" si="99">SUM(M110:M118)</f>
        <v>0</v>
      </c>
      <c r="N122" s="25">
        <f t="shared" si="99"/>
        <v>0</v>
      </c>
      <c r="O122" s="25">
        <f t="shared" si="99"/>
        <v>0</v>
      </c>
      <c r="P122" s="25">
        <f t="shared" si="99"/>
        <v>0</v>
      </c>
      <c r="Q122" s="25">
        <f t="shared" si="99"/>
        <v>0</v>
      </c>
      <c r="R122" s="25">
        <f t="shared" si="99"/>
        <v>0</v>
      </c>
      <c r="S122" s="25">
        <f t="shared" si="99"/>
        <v>0</v>
      </c>
      <c r="T122" s="25">
        <f t="shared" si="99"/>
        <v>0</v>
      </c>
    </row>
    <row r="123" spans="1:20" ht="15.75" thickBot="1" x14ac:dyDescent="0.3">
      <c r="A123" s="529"/>
      <c r="B123" s="558"/>
      <c r="C123" s="374" t="s">
        <v>428</v>
      </c>
      <c r="D123" s="370">
        <f>18-121:121</f>
        <v>18</v>
      </c>
      <c r="E123" s="24">
        <f>18-121:121</f>
        <v>18</v>
      </c>
      <c r="F123" s="24">
        <f>18-121:121</f>
        <v>18</v>
      </c>
      <c r="G123" s="24">
        <f>18-121:121</f>
        <v>18</v>
      </c>
      <c r="H123" s="24">
        <f t="shared" ref="H123:L123" si="100">18-121:121</f>
        <v>18</v>
      </c>
      <c r="I123" s="24">
        <f t="shared" si="100"/>
        <v>18</v>
      </c>
      <c r="J123" s="24">
        <f t="shared" si="100"/>
        <v>18</v>
      </c>
      <c r="K123" s="24">
        <f t="shared" si="100"/>
        <v>18</v>
      </c>
      <c r="L123" s="24">
        <f t="shared" si="100"/>
        <v>18</v>
      </c>
      <c r="M123" s="24">
        <f t="shared" ref="M123:T123" si="101">18-121:121</f>
        <v>18</v>
      </c>
      <c r="N123" s="24">
        <f t="shared" si="101"/>
        <v>18</v>
      </c>
      <c r="O123" s="24">
        <f t="shared" si="101"/>
        <v>18</v>
      </c>
      <c r="P123" s="24">
        <f t="shared" si="101"/>
        <v>18</v>
      </c>
      <c r="Q123" s="24">
        <f t="shared" si="101"/>
        <v>18</v>
      </c>
      <c r="R123" s="24">
        <f t="shared" si="101"/>
        <v>18</v>
      </c>
      <c r="S123" s="24">
        <f t="shared" si="101"/>
        <v>18</v>
      </c>
      <c r="T123" s="24">
        <f t="shared" si="101"/>
        <v>18</v>
      </c>
    </row>
    <row r="124" spans="1:20" ht="15.75" thickBot="1" x14ac:dyDescent="0.3">
      <c r="A124" s="529"/>
      <c r="B124" s="558"/>
      <c r="C124" s="374" t="s">
        <v>431</v>
      </c>
      <c r="D124" s="370">
        <f>123:123/3</f>
        <v>6</v>
      </c>
      <c r="E124" s="24">
        <f>123:123/3</f>
        <v>6</v>
      </c>
      <c r="F124" s="253">
        <f>123:123/3</f>
        <v>6</v>
      </c>
      <c r="G124" s="253">
        <f>123:123/3</f>
        <v>6</v>
      </c>
      <c r="H124" s="253">
        <f t="shared" ref="H124:L124" si="102">123:123/3</f>
        <v>6</v>
      </c>
      <c r="I124" s="253">
        <f t="shared" si="102"/>
        <v>6</v>
      </c>
      <c r="J124" s="253">
        <f t="shared" si="102"/>
        <v>6</v>
      </c>
      <c r="K124" s="253">
        <f t="shared" si="102"/>
        <v>6</v>
      </c>
      <c r="L124" s="253">
        <f t="shared" si="102"/>
        <v>6</v>
      </c>
      <c r="M124" s="253">
        <f t="shared" ref="M124:T124" si="103">123:123/3</f>
        <v>6</v>
      </c>
      <c r="N124" s="253">
        <f t="shared" si="103"/>
        <v>6</v>
      </c>
      <c r="O124" s="253">
        <f t="shared" si="103"/>
        <v>6</v>
      </c>
      <c r="P124" s="253">
        <f t="shared" si="103"/>
        <v>6</v>
      </c>
      <c r="Q124" s="253">
        <f t="shared" si="103"/>
        <v>6</v>
      </c>
      <c r="R124" s="253">
        <f t="shared" si="103"/>
        <v>6</v>
      </c>
      <c r="S124" s="253">
        <f t="shared" si="103"/>
        <v>6</v>
      </c>
      <c r="T124" s="253">
        <f t="shared" si="103"/>
        <v>6</v>
      </c>
    </row>
    <row r="125" spans="1:20" ht="51" x14ac:dyDescent="0.25">
      <c r="A125" s="529"/>
      <c r="B125" s="558"/>
      <c r="C125" s="450" t="s">
        <v>121</v>
      </c>
      <c r="D125" s="373" t="str">
        <f>IF(D121=18,"NE",IF(D122&lt;=D124,"Absent",IF(( D122&gt;D124)*(D122&lt;D124*2),"Faible Modéré",IF(D122&gt;=D124*2,"Elevé"))))</f>
        <v>Absent</v>
      </c>
      <c r="E125" s="28" t="str">
        <f>IF(E121=18,"NE",IF(E122&lt;=E124,"Absent",IF(( E122&gt;E124)*(E122&lt;E124*2),"Faible Modéré",IF(E122&gt;=E124*2,"Elevé"))))</f>
        <v>Absent</v>
      </c>
      <c r="F125" s="28" t="str">
        <f>IF(F121=18,"NE",IF(F122&lt;=F124,"Absent",IF(( F122&gt;F124)*(F122&lt;F124*2),"Faible Modéré",IF(F122&gt;=F124*2,"Elevé"))))</f>
        <v>Absent</v>
      </c>
      <c r="G125" s="28" t="str">
        <f t="shared" ref="G125:L125" si="104">IF(G121=18,"NE",IF(G122&lt;=G124,"Absent",IF(( G122&gt;G124)*(G122&lt;G124*2),"Faible Modéré",IF(G122&gt;=G124*2,"Elevé"))))</f>
        <v>Absent</v>
      </c>
      <c r="H125" s="28" t="str">
        <f t="shared" si="104"/>
        <v>Absent</v>
      </c>
      <c r="I125" s="28" t="str">
        <f t="shared" si="104"/>
        <v>Absent</v>
      </c>
      <c r="J125" s="28" t="str">
        <f t="shared" si="104"/>
        <v>Absent</v>
      </c>
      <c r="K125" s="28" t="str">
        <f t="shared" si="104"/>
        <v>Absent</v>
      </c>
      <c r="L125" s="28" t="str">
        <f t="shared" si="104"/>
        <v>Absent</v>
      </c>
      <c r="M125" s="28" t="str">
        <f t="shared" ref="M125:T125" si="105">IF(M121=18,"NE",IF(M122&lt;=M124,"Absent",IF(( M122&gt;M124)*(M122&lt;M124*2),"Faible Modéré",IF(M122&gt;=M124*2,"Elevé"))))</f>
        <v>Absent</v>
      </c>
      <c r="N125" s="28" t="str">
        <f t="shared" si="105"/>
        <v>Absent</v>
      </c>
      <c r="O125" s="28" t="str">
        <f t="shared" si="105"/>
        <v>Absent</v>
      </c>
      <c r="P125" s="28" t="str">
        <f t="shared" si="105"/>
        <v>Absent</v>
      </c>
      <c r="Q125" s="28" t="str">
        <f t="shared" si="105"/>
        <v>Absent</v>
      </c>
      <c r="R125" s="28" t="str">
        <f t="shared" si="105"/>
        <v>Absent</v>
      </c>
      <c r="S125" s="28" t="str">
        <f t="shared" si="105"/>
        <v>Absent</v>
      </c>
      <c r="T125" s="28" t="str">
        <f t="shared" si="105"/>
        <v>Absent</v>
      </c>
    </row>
    <row r="126" spans="1:20" s="480" customFormat="1" ht="15.75" thickBot="1" x14ac:dyDescent="0.3">
      <c r="A126" s="496"/>
      <c r="B126" s="493"/>
      <c r="C126" s="462" t="s">
        <v>464</v>
      </c>
      <c r="D126" s="497" t="s">
        <v>397</v>
      </c>
      <c r="E126" s="498" t="s">
        <v>398</v>
      </c>
      <c r="F126" s="498" t="s">
        <v>399</v>
      </c>
      <c r="G126" s="498" t="s">
        <v>400</v>
      </c>
      <c r="H126" s="498"/>
      <c r="I126" s="498"/>
      <c r="J126" s="498"/>
      <c r="K126" s="498"/>
      <c r="L126" s="498"/>
      <c r="M126" s="498"/>
      <c r="N126" s="498"/>
      <c r="O126" s="498"/>
      <c r="P126" s="498"/>
      <c r="Q126" s="498"/>
      <c r="R126" s="498"/>
      <c r="S126" s="498"/>
      <c r="T126" s="498"/>
    </row>
    <row r="127" spans="1:20" ht="45.75" thickBot="1" x14ac:dyDescent="0.3">
      <c r="A127" s="531" t="s">
        <v>122</v>
      </c>
      <c r="B127" s="463" t="s">
        <v>469</v>
      </c>
      <c r="C127" s="415" t="s">
        <v>124</v>
      </c>
      <c r="D127" s="377"/>
      <c r="E127" s="361"/>
      <c r="F127" s="361"/>
      <c r="G127" s="361"/>
      <c r="H127" s="361"/>
      <c r="I127" s="361"/>
      <c r="J127" s="361"/>
      <c r="K127" s="361"/>
      <c r="L127" s="361"/>
      <c r="M127" s="361"/>
      <c r="N127" s="361"/>
      <c r="O127" s="361"/>
      <c r="P127" s="361"/>
      <c r="Q127" s="361"/>
      <c r="R127" s="361"/>
      <c r="S127" s="361"/>
      <c r="T127" s="361"/>
    </row>
    <row r="128" spans="1:20" ht="45.75" thickBot="1" x14ac:dyDescent="0.3">
      <c r="A128" s="531"/>
      <c r="B128" s="464" t="s">
        <v>470</v>
      </c>
      <c r="C128" s="416" t="s">
        <v>126</v>
      </c>
      <c r="D128" s="377"/>
      <c r="E128" s="361"/>
      <c r="F128" s="361"/>
      <c r="G128" s="361"/>
      <c r="H128" s="361"/>
      <c r="I128" s="361"/>
      <c r="J128" s="361"/>
      <c r="K128" s="361"/>
      <c r="L128" s="361"/>
      <c r="M128" s="361"/>
      <c r="N128" s="361"/>
      <c r="O128" s="361"/>
      <c r="P128" s="361"/>
      <c r="Q128" s="361"/>
      <c r="R128" s="361"/>
      <c r="S128" s="361"/>
      <c r="T128" s="361"/>
    </row>
    <row r="129" spans="1:20" ht="15.75" thickBot="1" x14ac:dyDescent="0.3">
      <c r="A129" s="531"/>
      <c r="B129" s="558" t="s">
        <v>465</v>
      </c>
      <c r="C129" s="374" t="s">
        <v>38</v>
      </c>
      <c r="D129" s="370">
        <f>COUNTIF(D127:D128,"NE")</f>
        <v>0</v>
      </c>
      <c r="E129" s="24">
        <f>COUNTIF(E127:E128,"NE")</f>
        <v>0</v>
      </c>
      <c r="F129" s="24">
        <f>COUNTIF(F127:F128,"NE")</f>
        <v>0</v>
      </c>
      <c r="G129" s="24">
        <f t="shared" ref="G129:L129" si="106">COUNTIF(G127:G128,"NE")</f>
        <v>0</v>
      </c>
      <c r="H129" s="24">
        <f t="shared" si="106"/>
        <v>0</v>
      </c>
      <c r="I129" s="24">
        <f t="shared" si="106"/>
        <v>0</v>
      </c>
      <c r="J129" s="24">
        <f t="shared" si="106"/>
        <v>0</v>
      </c>
      <c r="K129" s="24">
        <f t="shared" si="106"/>
        <v>0</v>
      </c>
      <c r="L129" s="24">
        <f t="shared" si="106"/>
        <v>0</v>
      </c>
      <c r="M129" s="24">
        <f t="shared" ref="M129:T129" si="107">COUNTIF(M127:M128,"NE")</f>
        <v>0</v>
      </c>
      <c r="N129" s="24">
        <f t="shared" si="107"/>
        <v>0</v>
      </c>
      <c r="O129" s="24">
        <f t="shared" si="107"/>
        <v>0</v>
      </c>
      <c r="P129" s="24">
        <f t="shared" si="107"/>
        <v>0</v>
      </c>
      <c r="Q129" s="24">
        <f t="shared" si="107"/>
        <v>0</v>
      </c>
      <c r="R129" s="24">
        <f t="shared" si="107"/>
        <v>0</v>
      </c>
      <c r="S129" s="24">
        <f t="shared" si="107"/>
        <v>0</v>
      </c>
      <c r="T129" s="24">
        <f t="shared" si="107"/>
        <v>0</v>
      </c>
    </row>
    <row r="130" spans="1:20" ht="26.25" thickBot="1" x14ac:dyDescent="0.3">
      <c r="A130" s="531"/>
      <c r="B130" s="558"/>
      <c r="C130" s="374" t="s">
        <v>39</v>
      </c>
      <c r="D130" s="370">
        <f>COUNTIF(D127:D128,"NC")</f>
        <v>0</v>
      </c>
      <c r="E130" s="24">
        <f>COUNTIF(E127:E128,"NC")</f>
        <v>0</v>
      </c>
      <c r="F130" s="24">
        <f>COUNTIF(F127:F128,"NC")</f>
        <v>0</v>
      </c>
      <c r="G130" s="24">
        <f t="shared" ref="G130:L130" si="108">COUNTIF(G127:G128,"NC")</f>
        <v>0</v>
      </c>
      <c r="H130" s="24">
        <f t="shared" si="108"/>
        <v>0</v>
      </c>
      <c r="I130" s="24">
        <f t="shared" si="108"/>
        <v>0</v>
      </c>
      <c r="J130" s="24">
        <f t="shared" si="108"/>
        <v>0</v>
      </c>
      <c r="K130" s="24">
        <f t="shared" si="108"/>
        <v>0</v>
      </c>
      <c r="L130" s="24">
        <f t="shared" si="108"/>
        <v>0</v>
      </c>
      <c r="M130" s="24">
        <f t="shared" ref="M130:T130" si="109">COUNTIF(M127:M128,"NC")</f>
        <v>0</v>
      </c>
      <c r="N130" s="24">
        <f t="shared" si="109"/>
        <v>0</v>
      </c>
      <c r="O130" s="24">
        <f t="shared" si="109"/>
        <v>0</v>
      </c>
      <c r="P130" s="24">
        <f t="shared" si="109"/>
        <v>0</v>
      </c>
      <c r="Q130" s="24">
        <f t="shared" si="109"/>
        <v>0</v>
      </c>
      <c r="R130" s="24">
        <f t="shared" si="109"/>
        <v>0</v>
      </c>
      <c r="S130" s="24">
        <f t="shared" si="109"/>
        <v>0</v>
      </c>
      <c r="T130" s="24">
        <f t="shared" si="109"/>
        <v>0</v>
      </c>
    </row>
    <row r="131" spans="1:20" ht="15.75" thickBot="1" x14ac:dyDescent="0.3">
      <c r="A131" s="531"/>
      <c r="B131" s="558"/>
      <c r="C131" s="374" t="s">
        <v>430</v>
      </c>
      <c r="D131" s="370">
        <f>SUM(D129:D130)*2</f>
        <v>0</v>
      </c>
      <c r="E131" s="24">
        <f>SUM(E129:E130)*2</f>
        <v>0</v>
      </c>
      <c r="F131" s="24">
        <f>SUM(F129:F130)*2</f>
        <v>0</v>
      </c>
      <c r="G131" s="24">
        <f t="shared" ref="G131:L131" si="110">SUM(G129:G130)*2</f>
        <v>0</v>
      </c>
      <c r="H131" s="24">
        <f t="shared" si="110"/>
        <v>0</v>
      </c>
      <c r="I131" s="24">
        <f t="shared" si="110"/>
        <v>0</v>
      </c>
      <c r="J131" s="24">
        <f t="shared" si="110"/>
        <v>0</v>
      </c>
      <c r="K131" s="24">
        <f t="shared" si="110"/>
        <v>0</v>
      </c>
      <c r="L131" s="24">
        <f t="shared" si="110"/>
        <v>0</v>
      </c>
      <c r="M131" s="24">
        <f t="shared" ref="M131:T131" si="111">SUM(M129:M130)*2</f>
        <v>0</v>
      </c>
      <c r="N131" s="24">
        <f t="shared" si="111"/>
        <v>0</v>
      </c>
      <c r="O131" s="24">
        <f t="shared" si="111"/>
        <v>0</v>
      </c>
      <c r="P131" s="24">
        <f t="shared" si="111"/>
        <v>0</v>
      </c>
      <c r="Q131" s="24">
        <f t="shared" si="111"/>
        <v>0</v>
      </c>
      <c r="R131" s="24">
        <f t="shared" si="111"/>
        <v>0</v>
      </c>
      <c r="S131" s="24">
        <f t="shared" si="111"/>
        <v>0</v>
      </c>
      <c r="T131" s="24">
        <f t="shared" si="111"/>
        <v>0</v>
      </c>
    </row>
    <row r="132" spans="1:20" ht="15.75" thickBot="1" x14ac:dyDescent="0.3">
      <c r="A132" s="531"/>
      <c r="B132" s="558"/>
      <c r="C132" s="378" t="s">
        <v>127</v>
      </c>
      <c r="D132" s="371">
        <f>SUM(D127:D128)</f>
        <v>0</v>
      </c>
      <c r="E132" s="25">
        <f>SUM(E127:E128)</f>
        <v>0</v>
      </c>
      <c r="F132" s="25">
        <f>SUM(F127:F128)</f>
        <v>0</v>
      </c>
      <c r="G132" s="25">
        <f t="shared" ref="G132:L132" si="112">SUM(G127:G128)</f>
        <v>0</v>
      </c>
      <c r="H132" s="25">
        <f t="shared" si="112"/>
        <v>0</v>
      </c>
      <c r="I132" s="25">
        <f t="shared" si="112"/>
        <v>0</v>
      </c>
      <c r="J132" s="25">
        <f t="shared" si="112"/>
        <v>0</v>
      </c>
      <c r="K132" s="25">
        <f t="shared" si="112"/>
        <v>0</v>
      </c>
      <c r="L132" s="25">
        <f t="shared" si="112"/>
        <v>0</v>
      </c>
      <c r="M132" s="25">
        <f t="shared" ref="M132:T132" si="113">SUM(M127:M128)</f>
        <v>0</v>
      </c>
      <c r="N132" s="25">
        <f t="shared" si="113"/>
        <v>0</v>
      </c>
      <c r="O132" s="25">
        <f t="shared" si="113"/>
        <v>0</v>
      </c>
      <c r="P132" s="25">
        <f t="shared" si="113"/>
        <v>0</v>
      </c>
      <c r="Q132" s="25">
        <f t="shared" si="113"/>
        <v>0</v>
      </c>
      <c r="R132" s="25">
        <f t="shared" si="113"/>
        <v>0</v>
      </c>
      <c r="S132" s="25">
        <f t="shared" si="113"/>
        <v>0</v>
      </c>
      <c r="T132" s="25">
        <f t="shared" si="113"/>
        <v>0</v>
      </c>
    </row>
    <row r="133" spans="1:20" ht="15.75" thickBot="1" x14ac:dyDescent="0.3">
      <c r="A133" s="531"/>
      <c r="B133" s="558"/>
      <c r="C133" s="374" t="s">
        <v>428</v>
      </c>
      <c r="D133" s="370">
        <f>4-131:131</f>
        <v>4</v>
      </c>
      <c r="E133" s="24">
        <f>4-131:131</f>
        <v>4</v>
      </c>
      <c r="F133" s="24">
        <f>4-131:131</f>
        <v>4</v>
      </c>
      <c r="G133" s="24">
        <f>4-131:131</f>
        <v>4</v>
      </c>
      <c r="H133" s="24">
        <f t="shared" ref="H133:L133" si="114">4-131:131</f>
        <v>4</v>
      </c>
      <c r="I133" s="24">
        <f t="shared" si="114"/>
        <v>4</v>
      </c>
      <c r="J133" s="24">
        <f t="shared" si="114"/>
        <v>4</v>
      </c>
      <c r="K133" s="24">
        <f t="shared" si="114"/>
        <v>4</v>
      </c>
      <c r="L133" s="24">
        <f t="shared" si="114"/>
        <v>4</v>
      </c>
      <c r="M133" s="24">
        <f t="shared" ref="M133:T133" si="115">4-131:131</f>
        <v>4</v>
      </c>
      <c r="N133" s="24">
        <f t="shared" si="115"/>
        <v>4</v>
      </c>
      <c r="O133" s="24">
        <f t="shared" si="115"/>
        <v>4</v>
      </c>
      <c r="P133" s="24">
        <f t="shared" si="115"/>
        <v>4</v>
      </c>
      <c r="Q133" s="24">
        <f t="shared" si="115"/>
        <v>4</v>
      </c>
      <c r="R133" s="24">
        <f t="shared" si="115"/>
        <v>4</v>
      </c>
      <c r="S133" s="24">
        <f t="shared" si="115"/>
        <v>4</v>
      </c>
      <c r="T133" s="24">
        <f t="shared" si="115"/>
        <v>4</v>
      </c>
    </row>
    <row r="134" spans="1:20" ht="15.75" thickBot="1" x14ac:dyDescent="0.3">
      <c r="A134" s="531"/>
      <c r="B134" s="558"/>
      <c r="C134" s="379" t="s">
        <v>431</v>
      </c>
      <c r="D134" s="372">
        <f>133:133/3</f>
        <v>1.3333333333333333</v>
      </c>
      <c r="E134" s="27">
        <f>133:133/3</f>
        <v>1.3333333333333333</v>
      </c>
      <c r="F134" s="27">
        <f>133:133/3</f>
        <v>1.3333333333333333</v>
      </c>
      <c r="G134" s="27">
        <f>133:133/3</f>
        <v>1.3333333333333333</v>
      </c>
      <c r="H134" s="27">
        <f t="shared" ref="H134:L134" si="116">133:133/3</f>
        <v>1.3333333333333333</v>
      </c>
      <c r="I134" s="27">
        <f t="shared" si="116"/>
        <v>1.3333333333333333</v>
      </c>
      <c r="J134" s="27">
        <f t="shared" si="116"/>
        <v>1.3333333333333333</v>
      </c>
      <c r="K134" s="27">
        <f t="shared" si="116"/>
        <v>1.3333333333333333</v>
      </c>
      <c r="L134" s="27">
        <f t="shared" si="116"/>
        <v>1.3333333333333333</v>
      </c>
      <c r="M134" s="27">
        <f t="shared" ref="M134:T134" si="117">133:133/3</f>
        <v>1.3333333333333333</v>
      </c>
      <c r="N134" s="27">
        <f t="shared" si="117"/>
        <v>1.3333333333333333</v>
      </c>
      <c r="O134" s="27">
        <f t="shared" si="117"/>
        <v>1.3333333333333333</v>
      </c>
      <c r="P134" s="27">
        <f t="shared" si="117"/>
        <v>1.3333333333333333</v>
      </c>
      <c r="Q134" s="27">
        <f t="shared" si="117"/>
        <v>1.3333333333333333</v>
      </c>
      <c r="R134" s="27">
        <f t="shared" si="117"/>
        <v>1.3333333333333333</v>
      </c>
      <c r="S134" s="27">
        <f t="shared" si="117"/>
        <v>1.3333333333333333</v>
      </c>
      <c r="T134" s="27">
        <f t="shared" si="117"/>
        <v>1.3333333333333333</v>
      </c>
    </row>
    <row r="135" spans="1:20" ht="51.75" x14ac:dyDescent="0.25">
      <c r="A135" s="529"/>
      <c r="B135" s="558"/>
      <c r="C135" s="448" t="s">
        <v>441</v>
      </c>
      <c r="D135" s="373" t="str">
        <f>IF(D131=4,"NE",IF(D132&lt;=D134,"Absent",IF(( D132&gt;D134)*(D132&lt;D134*2),"Faible Modéré",IF(D132&gt;=D134*2,"Elevé",SI))))</f>
        <v>Absent</v>
      </c>
      <c r="E135" s="28" t="str">
        <f>IF(E6="Sortie","",IF(E131=4,"NE",IF(E132&lt;=E134,"Absent",IF(( E132&gt;E134)*(E132&lt;E134*2),"Faible Modéré",IF(E132&gt;=E134*2,"Elevé",SI)))))</f>
        <v>Absent</v>
      </c>
      <c r="F135" s="28" t="str">
        <f>IF(F131=4,"NE",IF(F132&lt;=F134,"Absent",IF(( F132&gt;F134)*(F132&lt;F134*2),"Faible Modéré",IF(F132&gt;=F134*2,"Elevé",SI))))</f>
        <v>Absent</v>
      </c>
      <c r="G135" s="28" t="str">
        <f>IF(G131=4,"NE",IF(G132&lt;=G134,"Absent",IF(( G132&gt;G134)*(G132&lt;G134*2),"Faible Modéré",IF(G132&gt;=G134*2,"Elevé",SI))))</f>
        <v>Absent</v>
      </c>
      <c r="H135" s="28" t="str">
        <f>IF(H131=4,"NE",IF(H132&lt;=H134,"Absent",IF(( H132&gt;H134)*(H132&lt;H134*2),"Faible Modéré",IF(H132&gt;=H134*2,"Elevé",SI))))</f>
        <v>Absent</v>
      </c>
      <c r="I135" s="28" t="str">
        <f>IF(I131=4,"NE",IF(I132&lt;=I134,"Absent",IF(( I132&gt;I134)*(I132&lt;I134*2),"Faible Modéré",IF(I132&gt;=I134*2,"Elevé",SI))))</f>
        <v>Absent</v>
      </c>
      <c r="J135" s="28" t="str">
        <f>IF(J131=4,"NE",IF(J132&lt;=J134,"Absent",IF(( J132&gt;J134)*(J132&lt;J134*2),"Faible Modéré",IF(J132&gt;=J134*2,"Elevé",SI))))</f>
        <v>Absent</v>
      </c>
      <c r="K135" s="28" t="str">
        <f>IF(K131=4,"NE",IF(K132&lt;=K134,"Absent",IF(( K132&gt;K134)*(K132&lt;K134*2),"Faible Modéré",IF(K132&gt;=K134*2,"Elevé",SI))))</f>
        <v>Absent</v>
      </c>
      <c r="L135" s="28" t="str">
        <f>IF(L131=4,"NE",IF(L132&lt;=L134,"Absent",IF(( L132&gt;L134)*(L132&lt;L134*2),"Faible Modéré",IF(L132&gt;=L134*2,"Elevé",SI))))</f>
        <v>Absent</v>
      </c>
      <c r="M135" s="28" t="str">
        <f>IF(M131=4,"NE",IF(M132&lt;=M134,"Absent",IF(( M132&gt;M134)*(M132&lt;M134*2),"Faible Modéré",IF(M132&gt;=M134*2,"Elevé",SI))))</f>
        <v>Absent</v>
      </c>
      <c r="N135" s="28" t="str">
        <f>IF(N131=4,"NE",IF(N132&lt;=N134,"Absent",IF(( N132&gt;N134)*(N132&lt;N134*2),"Faible Modéré",IF(N132&gt;=N134*2,"Elevé",SI))))</f>
        <v>Absent</v>
      </c>
      <c r="O135" s="28" t="str">
        <f>IF(O131=4,"NE",IF(O132&lt;=O134,"Absent",IF(( O132&gt;O134)*(O132&lt;O134*2),"Faible Modéré",IF(O132&gt;=O134*2,"Elevé",SI))))</f>
        <v>Absent</v>
      </c>
      <c r="P135" s="28" t="str">
        <f>IF(P131=4,"NE",IF(P132&lt;=P134,"Absent",IF(( P132&gt;P134)*(P132&lt;P134*2),"Faible Modéré",IF(P132&gt;=P134*2,"Elevé",SI))))</f>
        <v>Absent</v>
      </c>
      <c r="Q135" s="28" t="str">
        <f>IF(Q131=4,"NE",IF(Q132&lt;=Q134,"Absent",IF(( Q132&gt;Q134)*(Q132&lt;Q134*2),"Faible Modéré",IF(Q132&gt;=Q134*2,"Elevé",SI))))</f>
        <v>Absent</v>
      </c>
      <c r="R135" s="28" t="str">
        <f>IF(R131=4,"NE",IF(R132&lt;=R134,"Absent",IF(( R132&gt;R134)*(R132&lt;R134*2),"Faible Modéré",IF(R132&gt;=R134*2,"Elevé",SI))))</f>
        <v>Absent</v>
      </c>
      <c r="S135" s="28" t="str">
        <f>IF(S131=4,"NE",IF(S132&lt;=S134,"Absent",IF(( S132&gt;S134)*(S132&lt;S134*2),"Faible Modéré",IF(S132&gt;=S134*2,"Elevé",SI))))</f>
        <v>Absent</v>
      </c>
      <c r="T135" s="28" t="str">
        <f>IF(T131=4,"NE",IF(T132&lt;=T134,"Absent",IF(( T132&gt;T134)*(T132&lt;T134*2),"Faible Modéré",IF(T132&gt;=T134*2,"Elevé",SI))))</f>
        <v>Absent</v>
      </c>
    </row>
    <row r="136" spans="1:20" s="480" customFormat="1" ht="15.75" thickBot="1" x14ac:dyDescent="0.3">
      <c r="A136" s="496"/>
      <c r="B136" s="499"/>
      <c r="C136" s="465" t="s">
        <v>464</v>
      </c>
      <c r="D136" s="497" t="s">
        <v>397</v>
      </c>
      <c r="E136" s="498" t="s">
        <v>398</v>
      </c>
      <c r="F136" s="498" t="s">
        <v>399</v>
      </c>
      <c r="G136" s="498" t="s">
        <v>400</v>
      </c>
      <c r="H136" s="498"/>
      <c r="I136" s="498"/>
      <c r="J136" s="498"/>
      <c r="K136" s="498"/>
      <c r="L136" s="498"/>
      <c r="M136" s="498"/>
      <c r="N136" s="498"/>
      <c r="O136" s="498"/>
      <c r="P136" s="498"/>
      <c r="Q136" s="498"/>
      <c r="R136" s="498"/>
      <c r="S136" s="498"/>
      <c r="T136" s="498"/>
    </row>
    <row r="137" spans="1:20" ht="45.75" thickBot="1" x14ac:dyDescent="0.3">
      <c r="A137" s="531" t="s">
        <v>129</v>
      </c>
      <c r="B137" s="463" t="s">
        <v>471</v>
      </c>
      <c r="C137" s="415" t="s">
        <v>131</v>
      </c>
      <c r="D137" s="377"/>
      <c r="E137" s="361"/>
      <c r="F137" s="361"/>
      <c r="G137" s="361"/>
      <c r="H137" s="361"/>
      <c r="I137" s="361"/>
      <c r="J137" s="361"/>
      <c r="K137" s="361"/>
      <c r="L137" s="361"/>
      <c r="M137" s="361"/>
      <c r="N137" s="361"/>
      <c r="O137" s="361"/>
      <c r="P137" s="361"/>
      <c r="Q137" s="361"/>
      <c r="R137" s="361"/>
      <c r="S137" s="361"/>
      <c r="T137" s="361"/>
    </row>
    <row r="138" spans="1:20" ht="45.75" thickBot="1" x14ac:dyDescent="0.3">
      <c r="A138" s="531"/>
      <c r="B138" s="464" t="s">
        <v>472</v>
      </c>
      <c r="C138" s="413" t="s">
        <v>423</v>
      </c>
      <c r="D138" s="377"/>
      <c r="E138" s="361"/>
      <c r="F138" s="361"/>
      <c r="G138" s="361"/>
      <c r="H138" s="361"/>
      <c r="I138" s="361"/>
      <c r="J138" s="361"/>
      <c r="K138" s="361"/>
      <c r="L138" s="361"/>
      <c r="M138" s="361"/>
      <c r="N138" s="361"/>
      <c r="O138" s="361"/>
      <c r="P138" s="361"/>
      <c r="Q138" s="361"/>
      <c r="R138" s="361"/>
      <c r="S138" s="361"/>
      <c r="T138" s="361"/>
    </row>
    <row r="139" spans="1:20" ht="45.75" thickBot="1" x14ac:dyDescent="0.3">
      <c r="A139" s="531"/>
      <c r="B139" s="464" t="s">
        <v>472</v>
      </c>
      <c r="C139" s="413" t="s">
        <v>457</v>
      </c>
      <c r="D139" s="377"/>
      <c r="E139" s="361"/>
      <c r="F139" s="361"/>
      <c r="G139" s="361"/>
      <c r="H139" s="361"/>
      <c r="I139" s="361"/>
      <c r="J139" s="361"/>
      <c r="K139" s="361"/>
      <c r="L139" s="361"/>
      <c r="M139" s="361"/>
      <c r="N139" s="361"/>
      <c r="O139" s="361"/>
      <c r="P139" s="361"/>
      <c r="Q139" s="361"/>
      <c r="R139" s="361"/>
      <c r="S139" s="361"/>
      <c r="T139" s="361"/>
    </row>
    <row r="140" spans="1:20" ht="45.75" thickBot="1" x14ac:dyDescent="0.3">
      <c r="A140" s="531"/>
      <c r="B140" s="464" t="s">
        <v>473</v>
      </c>
      <c r="C140" s="413" t="s">
        <v>353</v>
      </c>
      <c r="D140" s="377"/>
      <c r="E140" s="361"/>
      <c r="F140" s="361"/>
      <c r="G140" s="361"/>
      <c r="H140" s="361"/>
      <c r="I140" s="361"/>
      <c r="J140" s="361"/>
      <c r="K140" s="361"/>
      <c r="L140" s="361"/>
      <c r="M140" s="361"/>
      <c r="N140" s="361"/>
      <c r="O140" s="361"/>
      <c r="P140" s="361"/>
      <c r="Q140" s="361"/>
      <c r="R140" s="361"/>
      <c r="S140" s="361"/>
      <c r="T140" s="361"/>
    </row>
    <row r="141" spans="1:20" ht="45.75" thickBot="1" x14ac:dyDescent="0.3">
      <c r="A141" s="531"/>
      <c r="B141" s="460" t="s">
        <v>474</v>
      </c>
      <c r="C141" s="418" t="s">
        <v>356</v>
      </c>
      <c r="D141" s="377"/>
      <c r="E141" s="361"/>
      <c r="F141" s="361"/>
      <c r="G141" s="361"/>
      <c r="H141" s="361"/>
      <c r="I141" s="361"/>
      <c r="J141" s="361"/>
      <c r="K141" s="361"/>
      <c r="L141" s="361"/>
      <c r="M141" s="361"/>
      <c r="N141" s="361"/>
      <c r="O141" s="361"/>
      <c r="P141" s="361"/>
      <c r="Q141" s="361"/>
      <c r="R141" s="361"/>
      <c r="S141" s="361"/>
      <c r="T141" s="361"/>
    </row>
    <row r="142" spans="1:20" ht="45.75" thickBot="1" x14ac:dyDescent="0.3">
      <c r="A142" s="531"/>
      <c r="B142" s="464" t="s">
        <v>475</v>
      </c>
      <c r="C142" s="413" t="s">
        <v>360</v>
      </c>
      <c r="D142" s="377"/>
      <c r="E142" s="361"/>
      <c r="F142" s="361"/>
      <c r="G142" s="361"/>
      <c r="H142" s="361"/>
      <c r="I142" s="361"/>
      <c r="J142" s="361"/>
      <c r="K142" s="361"/>
      <c r="L142" s="361"/>
      <c r="M142" s="361"/>
      <c r="N142" s="361"/>
      <c r="O142" s="361"/>
      <c r="P142" s="361"/>
      <c r="Q142" s="361"/>
      <c r="R142" s="361"/>
      <c r="S142" s="361"/>
      <c r="T142" s="361"/>
    </row>
    <row r="143" spans="1:20" ht="45.75" thickBot="1" x14ac:dyDescent="0.3">
      <c r="A143" s="531"/>
      <c r="B143" s="460" t="s">
        <v>475</v>
      </c>
      <c r="C143" s="419" t="s">
        <v>363</v>
      </c>
      <c r="D143" s="377"/>
      <c r="E143" s="361"/>
      <c r="F143" s="361"/>
      <c r="G143" s="361"/>
      <c r="H143" s="361"/>
      <c r="I143" s="361"/>
      <c r="J143" s="361"/>
      <c r="K143" s="361"/>
      <c r="L143" s="361"/>
      <c r="M143" s="361"/>
      <c r="N143" s="361"/>
      <c r="O143" s="361"/>
      <c r="P143" s="361"/>
      <c r="Q143" s="361"/>
      <c r="R143" s="361"/>
      <c r="S143" s="361"/>
      <c r="T143" s="361"/>
    </row>
    <row r="144" spans="1:20" ht="15.75" thickBot="1" x14ac:dyDescent="0.3">
      <c r="A144" s="531"/>
      <c r="B144" s="557" t="s">
        <v>465</v>
      </c>
      <c r="C144" s="374" t="s">
        <v>38</v>
      </c>
      <c r="D144" s="370">
        <f>COUNTIF(D137:D143,"NE")</f>
        <v>0</v>
      </c>
      <c r="E144" s="24">
        <f>COUNTIF(E137:E143,"NE")</f>
        <v>0</v>
      </c>
      <c r="F144" s="24">
        <f>COUNTIF(F137:F143,"NE")</f>
        <v>0</v>
      </c>
      <c r="G144" s="24">
        <f t="shared" ref="G144:L144" si="118">COUNTIF(G137:G143,"NE")</f>
        <v>0</v>
      </c>
      <c r="H144" s="24">
        <f t="shared" si="118"/>
        <v>0</v>
      </c>
      <c r="I144" s="24">
        <f t="shared" si="118"/>
        <v>0</v>
      </c>
      <c r="J144" s="24">
        <f t="shared" si="118"/>
        <v>0</v>
      </c>
      <c r="K144" s="24">
        <f t="shared" si="118"/>
        <v>0</v>
      </c>
      <c r="L144" s="24">
        <f t="shared" si="118"/>
        <v>0</v>
      </c>
      <c r="M144" s="24">
        <f t="shared" ref="M144:T144" si="119">COUNTIF(M137:M143,"NE")</f>
        <v>0</v>
      </c>
      <c r="N144" s="24">
        <f t="shared" si="119"/>
        <v>0</v>
      </c>
      <c r="O144" s="24">
        <f t="shared" si="119"/>
        <v>0</v>
      </c>
      <c r="P144" s="24">
        <f t="shared" si="119"/>
        <v>0</v>
      </c>
      <c r="Q144" s="24">
        <f t="shared" si="119"/>
        <v>0</v>
      </c>
      <c r="R144" s="24">
        <f t="shared" si="119"/>
        <v>0</v>
      </c>
      <c r="S144" s="24">
        <f t="shared" si="119"/>
        <v>0</v>
      </c>
      <c r="T144" s="24">
        <f t="shared" si="119"/>
        <v>0</v>
      </c>
    </row>
    <row r="145" spans="1:20" ht="26.25" thickBot="1" x14ac:dyDescent="0.3">
      <c r="A145" s="531"/>
      <c r="B145" s="557"/>
      <c r="C145" s="374" t="s">
        <v>39</v>
      </c>
      <c r="D145" s="370">
        <f>COUNTIF(D137:D143,"NC")</f>
        <v>0</v>
      </c>
      <c r="E145" s="24">
        <f>COUNTIF(E137:E143,"NC")</f>
        <v>0</v>
      </c>
      <c r="F145" s="24">
        <f>COUNTIF(F137:F143,"NC")</f>
        <v>0</v>
      </c>
      <c r="G145" s="24">
        <f t="shared" ref="G145:L145" si="120">COUNTIF(G137:G143,"NC")</f>
        <v>0</v>
      </c>
      <c r="H145" s="24">
        <f t="shared" si="120"/>
        <v>0</v>
      </c>
      <c r="I145" s="24">
        <f t="shared" si="120"/>
        <v>0</v>
      </c>
      <c r="J145" s="24">
        <f t="shared" si="120"/>
        <v>0</v>
      </c>
      <c r="K145" s="24">
        <f t="shared" si="120"/>
        <v>0</v>
      </c>
      <c r="L145" s="24">
        <f t="shared" si="120"/>
        <v>0</v>
      </c>
      <c r="M145" s="24">
        <f t="shared" ref="M145:T145" si="121">COUNTIF(M137:M143,"NC")</f>
        <v>0</v>
      </c>
      <c r="N145" s="24">
        <f t="shared" si="121"/>
        <v>0</v>
      </c>
      <c r="O145" s="24">
        <f t="shared" si="121"/>
        <v>0</v>
      </c>
      <c r="P145" s="24">
        <f t="shared" si="121"/>
        <v>0</v>
      </c>
      <c r="Q145" s="24">
        <f t="shared" si="121"/>
        <v>0</v>
      </c>
      <c r="R145" s="24">
        <f t="shared" si="121"/>
        <v>0</v>
      </c>
      <c r="S145" s="24">
        <f t="shared" si="121"/>
        <v>0</v>
      </c>
      <c r="T145" s="24">
        <f t="shared" si="121"/>
        <v>0</v>
      </c>
    </row>
    <row r="146" spans="1:20" ht="15.75" thickBot="1" x14ac:dyDescent="0.3">
      <c r="A146" s="531"/>
      <c r="B146" s="557"/>
      <c r="C146" s="374" t="s">
        <v>430</v>
      </c>
      <c r="D146" s="370">
        <f>SUM(D144:D145)*2</f>
        <v>0</v>
      </c>
      <c r="E146" s="24">
        <f>SUM(E144:E145)*2</f>
        <v>0</v>
      </c>
      <c r="F146" s="24">
        <f>SUM(F144:F145)*2</f>
        <v>0</v>
      </c>
      <c r="G146" s="24">
        <f t="shared" ref="G146:L146" si="122">SUM(G144:G145)*2</f>
        <v>0</v>
      </c>
      <c r="H146" s="24">
        <f t="shared" si="122"/>
        <v>0</v>
      </c>
      <c r="I146" s="24">
        <f t="shared" si="122"/>
        <v>0</v>
      </c>
      <c r="J146" s="24">
        <f t="shared" si="122"/>
        <v>0</v>
      </c>
      <c r="K146" s="24">
        <f t="shared" si="122"/>
        <v>0</v>
      </c>
      <c r="L146" s="24">
        <f t="shared" si="122"/>
        <v>0</v>
      </c>
      <c r="M146" s="24">
        <f t="shared" ref="M146:T146" si="123">SUM(M144:M145)*2</f>
        <v>0</v>
      </c>
      <c r="N146" s="24">
        <f t="shared" si="123"/>
        <v>0</v>
      </c>
      <c r="O146" s="24">
        <f t="shared" si="123"/>
        <v>0</v>
      </c>
      <c r="P146" s="24">
        <f t="shared" si="123"/>
        <v>0</v>
      </c>
      <c r="Q146" s="24">
        <f t="shared" si="123"/>
        <v>0</v>
      </c>
      <c r="R146" s="24">
        <f t="shared" si="123"/>
        <v>0</v>
      </c>
      <c r="S146" s="24">
        <f t="shared" si="123"/>
        <v>0</v>
      </c>
      <c r="T146" s="24">
        <f t="shared" si="123"/>
        <v>0</v>
      </c>
    </row>
    <row r="147" spans="1:20" ht="15.75" thickBot="1" x14ac:dyDescent="0.3">
      <c r="A147" s="531"/>
      <c r="B147" s="557"/>
      <c r="C147" s="375" t="s">
        <v>142</v>
      </c>
      <c r="D147" s="371">
        <f>SUM(D137:D143)</f>
        <v>0</v>
      </c>
      <c r="E147" s="25">
        <f>SUM(E137:E143)</f>
        <v>0</v>
      </c>
      <c r="F147" s="25">
        <f>SUM(F137:F143)</f>
        <v>0</v>
      </c>
      <c r="G147" s="25">
        <f t="shared" ref="G147:L147" si="124">SUM(G137:G143)</f>
        <v>0</v>
      </c>
      <c r="H147" s="25">
        <f t="shared" si="124"/>
        <v>0</v>
      </c>
      <c r="I147" s="25">
        <f t="shared" si="124"/>
        <v>0</v>
      </c>
      <c r="J147" s="25">
        <f t="shared" si="124"/>
        <v>0</v>
      </c>
      <c r="K147" s="25">
        <f t="shared" si="124"/>
        <v>0</v>
      </c>
      <c r="L147" s="25">
        <f t="shared" si="124"/>
        <v>0</v>
      </c>
      <c r="M147" s="25">
        <f t="shared" ref="M147:T147" si="125">SUM(M137:M143)</f>
        <v>0</v>
      </c>
      <c r="N147" s="25">
        <f t="shared" si="125"/>
        <v>0</v>
      </c>
      <c r="O147" s="25">
        <f t="shared" si="125"/>
        <v>0</v>
      </c>
      <c r="P147" s="25">
        <f t="shared" si="125"/>
        <v>0</v>
      </c>
      <c r="Q147" s="25">
        <f t="shared" si="125"/>
        <v>0</v>
      </c>
      <c r="R147" s="25">
        <f t="shared" si="125"/>
        <v>0</v>
      </c>
      <c r="S147" s="25">
        <f t="shared" si="125"/>
        <v>0</v>
      </c>
      <c r="T147" s="25">
        <f t="shared" si="125"/>
        <v>0</v>
      </c>
    </row>
    <row r="148" spans="1:20" ht="15.75" thickBot="1" x14ac:dyDescent="0.3">
      <c r="A148" s="531"/>
      <c r="B148" s="557"/>
      <c r="C148" s="374" t="s">
        <v>428</v>
      </c>
      <c r="D148" s="370">
        <f>14-146:146</f>
        <v>14</v>
      </c>
      <c r="E148" s="24">
        <f>14-146:146</f>
        <v>14</v>
      </c>
      <c r="F148" s="24">
        <f>14-146:146</f>
        <v>14</v>
      </c>
      <c r="G148" s="24">
        <f>14-146:146</f>
        <v>14</v>
      </c>
      <c r="H148" s="24">
        <f t="shared" ref="H148:L148" si="126">14-146:146</f>
        <v>14</v>
      </c>
      <c r="I148" s="24">
        <f t="shared" si="126"/>
        <v>14</v>
      </c>
      <c r="J148" s="24">
        <f t="shared" si="126"/>
        <v>14</v>
      </c>
      <c r="K148" s="24">
        <f t="shared" si="126"/>
        <v>14</v>
      </c>
      <c r="L148" s="24">
        <f t="shared" si="126"/>
        <v>14</v>
      </c>
      <c r="M148" s="24">
        <f t="shared" ref="M148:T148" si="127">14-146:146</f>
        <v>14</v>
      </c>
      <c r="N148" s="24">
        <f t="shared" si="127"/>
        <v>14</v>
      </c>
      <c r="O148" s="24">
        <f t="shared" si="127"/>
        <v>14</v>
      </c>
      <c r="P148" s="24">
        <f t="shared" si="127"/>
        <v>14</v>
      </c>
      <c r="Q148" s="24">
        <f t="shared" si="127"/>
        <v>14</v>
      </c>
      <c r="R148" s="24">
        <f t="shared" si="127"/>
        <v>14</v>
      </c>
      <c r="S148" s="24">
        <f t="shared" si="127"/>
        <v>14</v>
      </c>
      <c r="T148" s="24">
        <f t="shared" si="127"/>
        <v>14</v>
      </c>
    </row>
    <row r="149" spans="1:20" ht="15.75" thickBot="1" x14ac:dyDescent="0.3">
      <c r="A149" s="531"/>
      <c r="B149" s="557"/>
      <c r="C149" s="376" t="s">
        <v>431</v>
      </c>
      <c r="D149" s="372">
        <f>148:148/3</f>
        <v>4.666666666666667</v>
      </c>
      <c r="E149" s="27">
        <f>148:148/3</f>
        <v>4.666666666666667</v>
      </c>
      <c r="F149" s="27">
        <f>148:148/3</f>
        <v>4.666666666666667</v>
      </c>
      <c r="G149" s="27">
        <f>148:148/3</f>
        <v>4.666666666666667</v>
      </c>
      <c r="H149" s="27">
        <f t="shared" ref="H149:L149" si="128">148:148/3</f>
        <v>4.666666666666667</v>
      </c>
      <c r="I149" s="27">
        <f t="shared" si="128"/>
        <v>4.666666666666667</v>
      </c>
      <c r="J149" s="27">
        <f t="shared" si="128"/>
        <v>4.666666666666667</v>
      </c>
      <c r="K149" s="27">
        <f t="shared" si="128"/>
        <v>4.666666666666667</v>
      </c>
      <c r="L149" s="27">
        <f t="shared" si="128"/>
        <v>4.666666666666667</v>
      </c>
      <c r="M149" s="27">
        <f t="shared" ref="M149:T149" si="129">148:148/3</f>
        <v>4.666666666666667</v>
      </c>
      <c r="N149" s="27">
        <f t="shared" si="129"/>
        <v>4.666666666666667</v>
      </c>
      <c r="O149" s="27">
        <f t="shared" si="129"/>
        <v>4.666666666666667</v>
      </c>
      <c r="P149" s="27">
        <f t="shared" si="129"/>
        <v>4.666666666666667</v>
      </c>
      <c r="Q149" s="27">
        <f t="shared" si="129"/>
        <v>4.666666666666667</v>
      </c>
      <c r="R149" s="27">
        <f t="shared" si="129"/>
        <v>4.666666666666667</v>
      </c>
      <c r="S149" s="27">
        <f t="shared" si="129"/>
        <v>4.666666666666667</v>
      </c>
      <c r="T149" s="27">
        <f t="shared" si="129"/>
        <v>4.666666666666667</v>
      </c>
    </row>
    <row r="150" spans="1:20" ht="51.75" x14ac:dyDescent="0.25">
      <c r="A150" s="529"/>
      <c r="B150" s="557"/>
      <c r="C150" s="449" t="s">
        <v>143</v>
      </c>
      <c r="D150" s="373" t="str">
        <f>IF(D146=14,"NE",IF(D147&lt;=D149,"Absent",IF(( D147&gt;D149)*(D147&lt;D149*2),"Faible Modéré",IF(D147&gt;=D149*2,"Elevé"))))</f>
        <v>Absent</v>
      </c>
      <c r="E150" s="28" t="str">
        <f>IF(E6="Sortie","",IF(E146=14,"NE",IF(E147&lt;=E149,"Absent",IF(( E147&gt;E149)*(E147&lt;E149*2),"Faible Modéré",IF(E147&gt;=E149*2,"Elevé")))))</f>
        <v>Absent</v>
      </c>
      <c r="F150" s="28" t="str">
        <f>IF(F146=14,"NE",IF(F147&lt;=F149,"Absent",IF(( F147&gt;F149)*(F147&lt;F149*2),"Faible Modéré",IF(F147&gt;=F149*2,"Elevé"))))</f>
        <v>Absent</v>
      </c>
      <c r="G150" s="28" t="str">
        <f t="shared" ref="G150:L150" si="130">IF(G146=14,"NE",IF(G147&lt;=G149,"Absent",IF(( G147&gt;G149)*(G147&lt;G149*2),"Faible Modéré",IF(G147&gt;=G149*2,"Elevé"))))</f>
        <v>Absent</v>
      </c>
      <c r="H150" s="28" t="str">
        <f t="shared" si="130"/>
        <v>Absent</v>
      </c>
      <c r="I150" s="28" t="str">
        <f t="shared" si="130"/>
        <v>Absent</v>
      </c>
      <c r="J150" s="28" t="str">
        <f t="shared" si="130"/>
        <v>Absent</v>
      </c>
      <c r="K150" s="28" t="str">
        <f t="shared" si="130"/>
        <v>Absent</v>
      </c>
      <c r="L150" s="28" t="str">
        <f t="shared" si="130"/>
        <v>Absent</v>
      </c>
      <c r="M150" s="28" t="str">
        <f t="shared" ref="M150:T150" si="131">IF(M146=14,"NE",IF(M147&lt;=M149,"Absent",IF(( M147&gt;M149)*(M147&lt;M149*2),"Faible Modéré",IF(M147&gt;=M149*2,"Elevé"))))</f>
        <v>Absent</v>
      </c>
      <c r="N150" s="28" t="str">
        <f t="shared" si="131"/>
        <v>Absent</v>
      </c>
      <c r="O150" s="28" t="str">
        <f t="shared" si="131"/>
        <v>Absent</v>
      </c>
      <c r="P150" s="28" t="str">
        <f t="shared" si="131"/>
        <v>Absent</v>
      </c>
      <c r="Q150" s="28" t="str">
        <f t="shared" si="131"/>
        <v>Absent</v>
      </c>
      <c r="R150" s="28" t="str">
        <f t="shared" si="131"/>
        <v>Absent</v>
      </c>
      <c r="S150" s="28" t="str">
        <f t="shared" si="131"/>
        <v>Absent</v>
      </c>
      <c r="T150" s="28" t="str">
        <f t="shared" si="131"/>
        <v>Absent</v>
      </c>
    </row>
    <row r="151" spans="1:20" s="480" customFormat="1" ht="15.75" thickBot="1" x14ac:dyDescent="0.3">
      <c r="A151" s="500"/>
      <c r="B151" s="501"/>
      <c r="C151" s="447" t="s">
        <v>464</v>
      </c>
      <c r="D151" s="502" t="s">
        <v>397</v>
      </c>
      <c r="E151" s="503" t="s">
        <v>398</v>
      </c>
      <c r="F151" s="503" t="s">
        <v>399</v>
      </c>
      <c r="G151" s="503" t="s">
        <v>400</v>
      </c>
      <c r="H151" s="503"/>
      <c r="I151" s="503"/>
      <c r="J151" s="503"/>
      <c r="K151" s="503"/>
      <c r="L151" s="503"/>
      <c r="M151" s="503"/>
      <c r="N151" s="503"/>
      <c r="O151" s="503"/>
      <c r="P151" s="503"/>
      <c r="Q151" s="503"/>
      <c r="R151" s="503"/>
      <c r="S151" s="503"/>
      <c r="T151" s="503"/>
    </row>
    <row r="152" spans="1:20" ht="15.75" thickBot="1" x14ac:dyDescent="0.3">
      <c r="A152" s="564" t="s">
        <v>144</v>
      </c>
      <c r="B152" s="548"/>
      <c r="C152" s="420" t="s">
        <v>145</v>
      </c>
      <c r="D152" s="367" t="str">
        <f>D34</f>
        <v>Absent</v>
      </c>
      <c r="E152" s="254" t="str">
        <f>E34</f>
        <v>Absent</v>
      </c>
      <c r="F152" s="254" t="str">
        <f>F34</f>
        <v>Absent</v>
      </c>
      <c r="G152" s="254" t="str">
        <f t="shared" ref="G152:L152" si="132">G34</f>
        <v>Absent</v>
      </c>
      <c r="H152" s="254" t="str">
        <f t="shared" si="132"/>
        <v>Absent</v>
      </c>
      <c r="I152" s="254" t="str">
        <f t="shared" si="132"/>
        <v>Absent</v>
      </c>
      <c r="J152" s="254" t="str">
        <f t="shared" si="132"/>
        <v>Absent</v>
      </c>
      <c r="K152" s="254" t="str">
        <f t="shared" si="132"/>
        <v>Absent</v>
      </c>
      <c r="L152" s="254" t="str">
        <f t="shared" si="132"/>
        <v>Absent</v>
      </c>
      <c r="M152" s="254" t="str">
        <f t="shared" ref="M152:T152" si="133">M34</f>
        <v>Absent</v>
      </c>
      <c r="N152" s="254" t="str">
        <f t="shared" si="133"/>
        <v>Absent</v>
      </c>
      <c r="O152" s="254" t="str">
        <f t="shared" si="133"/>
        <v>Absent</v>
      </c>
      <c r="P152" s="254" t="str">
        <f t="shared" si="133"/>
        <v>Absent</v>
      </c>
      <c r="Q152" s="254" t="str">
        <f t="shared" si="133"/>
        <v>Absent</v>
      </c>
      <c r="R152" s="254" t="str">
        <f t="shared" si="133"/>
        <v>Absent</v>
      </c>
      <c r="S152" s="254" t="str">
        <f t="shared" si="133"/>
        <v>Absent</v>
      </c>
      <c r="T152" s="254" t="str">
        <f t="shared" si="133"/>
        <v>Absent</v>
      </c>
    </row>
    <row r="153" spans="1:20" ht="15.75" thickBot="1" x14ac:dyDescent="0.3">
      <c r="A153" s="565"/>
      <c r="B153" s="549"/>
      <c r="C153" s="421" t="s">
        <v>146</v>
      </c>
      <c r="D153" s="368" t="str">
        <f>D46</f>
        <v>Absent</v>
      </c>
      <c r="E153" s="254" t="str">
        <f>E46</f>
        <v>Absent</v>
      </c>
      <c r="F153" s="254" t="str">
        <f>F46</f>
        <v>Absent</v>
      </c>
      <c r="G153" s="254" t="str">
        <f t="shared" ref="G153:L153" si="134">G46</f>
        <v>Absent</v>
      </c>
      <c r="H153" s="254" t="str">
        <f t="shared" si="134"/>
        <v>Absent</v>
      </c>
      <c r="I153" s="254" t="str">
        <f t="shared" si="134"/>
        <v>Absent</v>
      </c>
      <c r="J153" s="254" t="str">
        <f t="shared" si="134"/>
        <v>Absent</v>
      </c>
      <c r="K153" s="254" t="str">
        <f t="shared" si="134"/>
        <v>Absent</v>
      </c>
      <c r="L153" s="254" t="str">
        <f t="shared" si="134"/>
        <v>Absent</v>
      </c>
      <c r="M153" s="254" t="str">
        <f t="shared" ref="M153:T153" si="135">M46</f>
        <v>Absent</v>
      </c>
      <c r="N153" s="254" t="str">
        <f t="shared" si="135"/>
        <v>Absent</v>
      </c>
      <c r="O153" s="254" t="str">
        <f t="shared" si="135"/>
        <v>Absent</v>
      </c>
      <c r="P153" s="254" t="str">
        <f t="shared" si="135"/>
        <v>Absent</v>
      </c>
      <c r="Q153" s="254" t="str">
        <f t="shared" si="135"/>
        <v>Absent</v>
      </c>
      <c r="R153" s="254" t="str">
        <f t="shared" si="135"/>
        <v>Absent</v>
      </c>
      <c r="S153" s="254" t="str">
        <f t="shared" si="135"/>
        <v>Absent</v>
      </c>
      <c r="T153" s="254" t="str">
        <f t="shared" si="135"/>
        <v>Absent</v>
      </c>
    </row>
    <row r="154" spans="1:20" ht="15.75" thickBot="1" x14ac:dyDescent="0.3">
      <c r="A154" s="565"/>
      <c r="B154" s="549"/>
      <c r="C154" s="422" t="s">
        <v>147</v>
      </c>
      <c r="D154" s="367" t="str">
        <f>D58</f>
        <v>Absent</v>
      </c>
      <c r="E154" s="254" t="str">
        <f>E58</f>
        <v>Absent</v>
      </c>
      <c r="F154" s="254" t="str">
        <f>F58</f>
        <v>Absent</v>
      </c>
      <c r="G154" s="254" t="str">
        <f t="shared" ref="G154:L154" si="136">G58</f>
        <v>Absent</v>
      </c>
      <c r="H154" s="254" t="str">
        <f t="shared" si="136"/>
        <v>Absent</v>
      </c>
      <c r="I154" s="254" t="str">
        <f t="shared" si="136"/>
        <v>Absent</v>
      </c>
      <c r="J154" s="254" t="str">
        <f t="shared" si="136"/>
        <v>Absent</v>
      </c>
      <c r="K154" s="254" t="str">
        <f t="shared" si="136"/>
        <v>Absent</v>
      </c>
      <c r="L154" s="254" t="str">
        <f t="shared" si="136"/>
        <v>Absent</v>
      </c>
      <c r="M154" s="254" t="str">
        <f t="shared" ref="M154:T154" si="137">M58</f>
        <v>Absent</v>
      </c>
      <c r="N154" s="254" t="str">
        <f t="shared" si="137"/>
        <v>Absent</v>
      </c>
      <c r="O154" s="254" t="str">
        <f t="shared" si="137"/>
        <v>Absent</v>
      </c>
      <c r="P154" s="254" t="str">
        <f t="shared" si="137"/>
        <v>Absent</v>
      </c>
      <c r="Q154" s="254" t="str">
        <f t="shared" si="137"/>
        <v>Absent</v>
      </c>
      <c r="R154" s="254" t="str">
        <f t="shared" si="137"/>
        <v>Absent</v>
      </c>
      <c r="S154" s="254" t="str">
        <f t="shared" si="137"/>
        <v>Absent</v>
      </c>
      <c r="T154" s="254" t="str">
        <f t="shared" si="137"/>
        <v>Absent</v>
      </c>
    </row>
    <row r="155" spans="1:20" ht="15.75" thickBot="1" x14ac:dyDescent="0.3">
      <c r="A155" s="565"/>
      <c r="B155" s="549"/>
      <c r="C155" s="421" t="s">
        <v>148</v>
      </c>
      <c r="D155" s="368" t="str">
        <f>D69</f>
        <v>Absent</v>
      </c>
      <c r="E155" s="254" t="str">
        <f>E69</f>
        <v>Absent</v>
      </c>
      <c r="F155" s="254" t="str">
        <f>F69</f>
        <v>Absent</v>
      </c>
      <c r="G155" s="254" t="str">
        <f t="shared" ref="G155:L155" si="138">G69</f>
        <v>Absent</v>
      </c>
      <c r="H155" s="254" t="str">
        <f t="shared" si="138"/>
        <v>Absent</v>
      </c>
      <c r="I155" s="254" t="str">
        <f t="shared" si="138"/>
        <v>Absent</v>
      </c>
      <c r="J155" s="254" t="str">
        <f t="shared" si="138"/>
        <v>Absent</v>
      </c>
      <c r="K155" s="254" t="str">
        <f t="shared" si="138"/>
        <v>Absent</v>
      </c>
      <c r="L155" s="254" t="str">
        <f t="shared" si="138"/>
        <v>Absent</v>
      </c>
      <c r="M155" s="254" t="str">
        <f t="shared" ref="M155:T155" si="139">M69</f>
        <v>Absent</v>
      </c>
      <c r="N155" s="254" t="str">
        <f t="shared" si="139"/>
        <v>Absent</v>
      </c>
      <c r="O155" s="254" t="str">
        <f t="shared" si="139"/>
        <v>Absent</v>
      </c>
      <c r="P155" s="254" t="str">
        <f t="shared" si="139"/>
        <v>Absent</v>
      </c>
      <c r="Q155" s="254" t="str">
        <f t="shared" si="139"/>
        <v>Absent</v>
      </c>
      <c r="R155" s="254" t="str">
        <f t="shared" si="139"/>
        <v>Absent</v>
      </c>
      <c r="S155" s="254" t="str">
        <f t="shared" si="139"/>
        <v>Absent</v>
      </c>
      <c r="T155" s="254" t="str">
        <f t="shared" si="139"/>
        <v>Absent</v>
      </c>
    </row>
    <row r="156" spans="1:20" ht="15.75" thickBot="1" x14ac:dyDescent="0.3">
      <c r="A156" s="565"/>
      <c r="B156" s="549"/>
      <c r="C156" s="421" t="s">
        <v>149</v>
      </c>
      <c r="D156" s="368" t="str">
        <f>D80</f>
        <v>Absent</v>
      </c>
      <c r="E156" s="254" t="str">
        <f>E80</f>
        <v>Absent</v>
      </c>
      <c r="F156" s="254" t="str">
        <f>F80</f>
        <v>Absent</v>
      </c>
      <c r="G156" s="254" t="str">
        <f t="shared" ref="G156:L156" si="140">G80</f>
        <v>Absent</v>
      </c>
      <c r="H156" s="254" t="str">
        <f t="shared" si="140"/>
        <v>Absent</v>
      </c>
      <c r="I156" s="254" t="str">
        <f t="shared" si="140"/>
        <v>Absent</v>
      </c>
      <c r="J156" s="254" t="str">
        <f t="shared" si="140"/>
        <v>Absent</v>
      </c>
      <c r="K156" s="254" t="str">
        <f t="shared" si="140"/>
        <v>Absent</v>
      </c>
      <c r="L156" s="254" t="str">
        <f t="shared" si="140"/>
        <v>Absent</v>
      </c>
      <c r="M156" s="254" t="str">
        <f t="shared" ref="M156:T156" si="141">M80</f>
        <v>Absent</v>
      </c>
      <c r="N156" s="254" t="str">
        <f t="shared" si="141"/>
        <v>Absent</v>
      </c>
      <c r="O156" s="254" t="str">
        <f t="shared" si="141"/>
        <v>Absent</v>
      </c>
      <c r="P156" s="254" t="str">
        <f t="shared" si="141"/>
        <v>Absent</v>
      </c>
      <c r="Q156" s="254" t="str">
        <f t="shared" si="141"/>
        <v>Absent</v>
      </c>
      <c r="R156" s="254" t="str">
        <f t="shared" si="141"/>
        <v>Absent</v>
      </c>
      <c r="S156" s="254" t="str">
        <f t="shared" si="141"/>
        <v>Absent</v>
      </c>
      <c r="T156" s="254" t="str">
        <f t="shared" si="141"/>
        <v>Absent</v>
      </c>
    </row>
    <row r="157" spans="1:20" ht="15.75" thickBot="1" x14ac:dyDescent="0.3">
      <c r="A157" s="565"/>
      <c r="B157" s="549"/>
      <c r="C157" s="421" t="s">
        <v>150</v>
      </c>
      <c r="D157" s="368" t="str">
        <f>D95</f>
        <v>Absent</v>
      </c>
      <c r="E157" s="254" t="str">
        <f>E95</f>
        <v>Absent</v>
      </c>
      <c r="F157" s="254" t="str">
        <f>F95</f>
        <v>Absent</v>
      </c>
      <c r="G157" s="254" t="str">
        <f t="shared" ref="G157:L157" si="142">G95</f>
        <v>Absent</v>
      </c>
      <c r="H157" s="254" t="str">
        <f t="shared" si="142"/>
        <v>Absent</v>
      </c>
      <c r="I157" s="254" t="str">
        <f t="shared" si="142"/>
        <v>Absent</v>
      </c>
      <c r="J157" s="254" t="str">
        <f t="shared" si="142"/>
        <v>Absent</v>
      </c>
      <c r="K157" s="254" t="str">
        <f t="shared" si="142"/>
        <v>Absent</v>
      </c>
      <c r="L157" s="254" t="str">
        <f t="shared" si="142"/>
        <v>Absent</v>
      </c>
      <c r="M157" s="254" t="str">
        <f t="shared" ref="M157:T157" si="143">M95</f>
        <v>Absent</v>
      </c>
      <c r="N157" s="254" t="str">
        <f t="shared" si="143"/>
        <v>Absent</v>
      </c>
      <c r="O157" s="254" t="str">
        <f t="shared" si="143"/>
        <v>Absent</v>
      </c>
      <c r="P157" s="254" t="str">
        <f t="shared" si="143"/>
        <v>Absent</v>
      </c>
      <c r="Q157" s="254" t="str">
        <f t="shared" si="143"/>
        <v>Absent</v>
      </c>
      <c r="R157" s="254" t="str">
        <f t="shared" si="143"/>
        <v>Absent</v>
      </c>
      <c r="S157" s="254" t="str">
        <f t="shared" si="143"/>
        <v>Absent</v>
      </c>
      <c r="T157" s="254" t="str">
        <f t="shared" si="143"/>
        <v>Absent</v>
      </c>
    </row>
    <row r="158" spans="1:20" ht="15.75" thickBot="1" x14ac:dyDescent="0.3">
      <c r="A158" s="565"/>
      <c r="B158" s="549"/>
      <c r="C158" s="422" t="s">
        <v>151</v>
      </c>
      <c r="D158" s="367" t="str">
        <f>D108</f>
        <v>Absent</v>
      </c>
      <c r="E158" s="254" t="str">
        <f>E108</f>
        <v>Absent</v>
      </c>
      <c r="F158" s="254" t="str">
        <f>F108</f>
        <v>Absent</v>
      </c>
      <c r="G158" s="254" t="str">
        <f t="shared" ref="G158:K158" si="144">G108</f>
        <v>Absent</v>
      </c>
      <c r="H158" s="254" t="str">
        <f t="shared" si="144"/>
        <v>Absent</v>
      </c>
      <c r="I158" s="254" t="str">
        <f t="shared" si="144"/>
        <v>Absent</v>
      </c>
      <c r="J158" s="254" t="str">
        <f t="shared" si="144"/>
        <v>Absent</v>
      </c>
      <c r="K158" s="254" t="str">
        <f t="shared" si="144"/>
        <v>Absent</v>
      </c>
      <c r="L158" s="254" t="str">
        <f>L108</f>
        <v>Absent</v>
      </c>
      <c r="M158" s="254" t="str">
        <f t="shared" ref="M158:T158" si="145">M108</f>
        <v>Absent</v>
      </c>
      <c r="N158" s="254" t="str">
        <f t="shared" si="145"/>
        <v>Absent</v>
      </c>
      <c r="O158" s="254" t="str">
        <f t="shared" si="145"/>
        <v>Absent</v>
      </c>
      <c r="P158" s="254" t="str">
        <f t="shared" si="145"/>
        <v>Absent</v>
      </c>
      <c r="Q158" s="254" t="str">
        <f t="shared" si="145"/>
        <v>Absent</v>
      </c>
      <c r="R158" s="254" t="str">
        <f t="shared" si="145"/>
        <v>Absent</v>
      </c>
      <c r="S158" s="254" t="str">
        <f t="shared" si="145"/>
        <v>Absent</v>
      </c>
      <c r="T158" s="254" t="str">
        <f t="shared" si="145"/>
        <v>Absent</v>
      </c>
    </row>
    <row r="159" spans="1:20" ht="15.75" thickBot="1" x14ac:dyDescent="0.3">
      <c r="A159" s="565"/>
      <c r="B159" s="549"/>
      <c r="C159" s="421" t="s">
        <v>152</v>
      </c>
      <c r="D159" s="368" t="str">
        <f>D125</f>
        <v>Absent</v>
      </c>
      <c r="E159" s="254" t="str">
        <f>E125</f>
        <v>Absent</v>
      </c>
      <c r="F159" s="254" t="str">
        <f>F125</f>
        <v>Absent</v>
      </c>
      <c r="G159" s="254" t="str">
        <f t="shared" ref="G159:L159" si="146">G125</f>
        <v>Absent</v>
      </c>
      <c r="H159" s="254" t="str">
        <f t="shared" si="146"/>
        <v>Absent</v>
      </c>
      <c r="I159" s="254" t="str">
        <f t="shared" si="146"/>
        <v>Absent</v>
      </c>
      <c r="J159" s="254" t="str">
        <f t="shared" si="146"/>
        <v>Absent</v>
      </c>
      <c r="K159" s="254" t="str">
        <f t="shared" si="146"/>
        <v>Absent</v>
      </c>
      <c r="L159" s="254" t="str">
        <f t="shared" si="146"/>
        <v>Absent</v>
      </c>
      <c r="M159" s="254" t="str">
        <f t="shared" ref="M159:T159" si="147">M125</f>
        <v>Absent</v>
      </c>
      <c r="N159" s="254" t="str">
        <f t="shared" si="147"/>
        <v>Absent</v>
      </c>
      <c r="O159" s="254" t="str">
        <f t="shared" si="147"/>
        <v>Absent</v>
      </c>
      <c r="P159" s="254" t="str">
        <f t="shared" si="147"/>
        <v>Absent</v>
      </c>
      <c r="Q159" s="254" t="str">
        <f t="shared" si="147"/>
        <v>Absent</v>
      </c>
      <c r="R159" s="254" t="str">
        <f t="shared" si="147"/>
        <v>Absent</v>
      </c>
      <c r="S159" s="254" t="str">
        <f t="shared" si="147"/>
        <v>Absent</v>
      </c>
      <c r="T159" s="254" t="str">
        <f t="shared" si="147"/>
        <v>Absent</v>
      </c>
    </row>
    <row r="160" spans="1:20" ht="15.75" thickBot="1" x14ac:dyDescent="0.3">
      <c r="A160" s="565"/>
      <c r="B160" s="549"/>
      <c r="C160" s="422" t="s">
        <v>153</v>
      </c>
      <c r="D160" s="367" t="str">
        <f>D135</f>
        <v>Absent</v>
      </c>
      <c r="E160" s="254" t="str">
        <f>E135</f>
        <v>Absent</v>
      </c>
      <c r="F160" s="254" t="str">
        <f>F135</f>
        <v>Absent</v>
      </c>
      <c r="G160" s="254" t="str">
        <f t="shared" ref="G160:L160" si="148">G135</f>
        <v>Absent</v>
      </c>
      <c r="H160" s="254" t="str">
        <f t="shared" si="148"/>
        <v>Absent</v>
      </c>
      <c r="I160" s="254" t="str">
        <f t="shared" si="148"/>
        <v>Absent</v>
      </c>
      <c r="J160" s="254" t="str">
        <f t="shared" si="148"/>
        <v>Absent</v>
      </c>
      <c r="K160" s="254" t="str">
        <f t="shared" si="148"/>
        <v>Absent</v>
      </c>
      <c r="L160" s="254" t="str">
        <f t="shared" si="148"/>
        <v>Absent</v>
      </c>
      <c r="M160" s="254" t="str">
        <f t="shared" ref="M160:T160" si="149">M135</f>
        <v>Absent</v>
      </c>
      <c r="N160" s="254" t="str">
        <f t="shared" si="149"/>
        <v>Absent</v>
      </c>
      <c r="O160" s="254" t="str">
        <f t="shared" si="149"/>
        <v>Absent</v>
      </c>
      <c r="P160" s="254" t="str">
        <f t="shared" si="149"/>
        <v>Absent</v>
      </c>
      <c r="Q160" s="254" t="str">
        <f t="shared" si="149"/>
        <v>Absent</v>
      </c>
      <c r="R160" s="254" t="str">
        <f t="shared" si="149"/>
        <v>Absent</v>
      </c>
      <c r="S160" s="254" t="str">
        <f t="shared" si="149"/>
        <v>Absent</v>
      </c>
      <c r="T160" s="254" t="str">
        <f t="shared" si="149"/>
        <v>Absent</v>
      </c>
    </row>
    <row r="161" spans="1:20" ht="15.75" thickBot="1" x14ac:dyDescent="0.3">
      <c r="A161" s="565"/>
      <c r="B161" s="549"/>
      <c r="C161" s="423" t="s">
        <v>154</v>
      </c>
      <c r="D161" s="369" t="str">
        <f>D150</f>
        <v>Absent</v>
      </c>
      <c r="E161" s="255" t="str">
        <f>E150</f>
        <v>Absent</v>
      </c>
      <c r="F161" s="255" t="str">
        <f>F150</f>
        <v>Absent</v>
      </c>
      <c r="G161" s="255" t="str">
        <f t="shared" ref="G161:L161" si="150">G150</f>
        <v>Absent</v>
      </c>
      <c r="H161" s="255" t="str">
        <f t="shared" si="150"/>
        <v>Absent</v>
      </c>
      <c r="I161" s="255" t="str">
        <f t="shared" si="150"/>
        <v>Absent</v>
      </c>
      <c r="J161" s="255" t="str">
        <f t="shared" si="150"/>
        <v>Absent</v>
      </c>
      <c r="K161" s="255" t="str">
        <f t="shared" si="150"/>
        <v>Absent</v>
      </c>
      <c r="L161" s="255" t="str">
        <f t="shared" si="150"/>
        <v>Absent</v>
      </c>
      <c r="M161" s="255" t="str">
        <f t="shared" ref="M161:T161" si="151">M150</f>
        <v>Absent</v>
      </c>
      <c r="N161" s="255" t="str">
        <f t="shared" si="151"/>
        <v>Absent</v>
      </c>
      <c r="O161" s="255" t="str">
        <f t="shared" si="151"/>
        <v>Absent</v>
      </c>
      <c r="P161" s="255" t="str">
        <f t="shared" si="151"/>
        <v>Absent</v>
      </c>
      <c r="Q161" s="255" t="str">
        <f t="shared" si="151"/>
        <v>Absent</v>
      </c>
      <c r="R161" s="255" t="str">
        <f t="shared" si="151"/>
        <v>Absent</v>
      </c>
      <c r="S161" s="255" t="str">
        <f t="shared" si="151"/>
        <v>Absent</v>
      </c>
      <c r="T161" s="255" t="str">
        <f t="shared" si="151"/>
        <v>Absent</v>
      </c>
    </row>
    <row r="162" spans="1:20" ht="15.75" thickBot="1" x14ac:dyDescent="0.3">
      <c r="A162" s="565"/>
      <c r="B162" s="549"/>
      <c r="C162" s="365" t="s">
        <v>155</v>
      </c>
      <c r="D162" s="30">
        <f>D28+D41+D53+D64+D74+D89+D102+D119+D129+D144</f>
        <v>0</v>
      </c>
      <c r="E162" s="30">
        <f>E28+E41+E53+E64+E74+E89+E102+E119+E129+E144</f>
        <v>0</v>
      </c>
      <c r="F162" s="30">
        <f>F28+F41+F53+F64+F74+F89+F102+F119+F129+F144</f>
        <v>0</v>
      </c>
      <c r="G162" s="30">
        <f t="shared" ref="G162:K162" si="152">G28+G41+G53+G64+G74+G89+G102+G119+G129+G144</f>
        <v>0</v>
      </c>
      <c r="H162" s="30">
        <f t="shared" si="152"/>
        <v>0</v>
      </c>
      <c r="I162" s="30">
        <f t="shared" si="152"/>
        <v>0</v>
      </c>
      <c r="J162" s="30">
        <f t="shared" si="152"/>
        <v>0</v>
      </c>
      <c r="K162" s="30">
        <f t="shared" si="152"/>
        <v>0</v>
      </c>
      <c r="L162" s="30">
        <f>L28+L41+L53+L64+L74+L89+L102+L119+L129+L144</f>
        <v>0</v>
      </c>
      <c r="M162" s="30">
        <f t="shared" ref="M162:T162" si="153">M28+M41+M53+M64+M74+M89+M102+M119+M129+M144</f>
        <v>0</v>
      </c>
      <c r="N162" s="30">
        <f t="shared" si="153"/>
        <v>0</v>
      </c>
      <c r="O162" s="30">
        <f t="shared" si="153"/>
        <v>0</v>
      </c>
      <c r="P162" s="30">
        <f t="shared" si="153"/>
        <v>0</v>
      </c>
      <c r="Q162" s="30">
        <f t="shared" si="153"/>
        <v>0</v>
      </c>
      <c r="R162" s="30">
        <f t="shared" si="153"/>
        <v>0</v>
      </c>
      <c r="S162" s="30">
        <f t="shared" si="153"/>
        <v>0</v>
      </c>
      <c r="T162" s="30">
        <f t="shared" si="153"/>
        <v>0</v>
      </c>
    </row>
    <row r="163" spans="1:20" ht="15.75" thickBot="1" x14ac:dyDescent="0.3">
      <c r="A163" s="565"/>
      <c r="B163" s="549"/>
      <c r="C163" s="365" t="s">
        <v>156</v>
      </c>
      <c r="D163" s="30">
        <f>D29+D75+D90+D103+D120+D130+D145</f>
        <v>0</v>
      </c>
      <c r="E163" s="30">
        <f>E29+E75+E90+E103+E120+E130+E145</f>
        <v>0</v>
      </c>
      <c r="F163" s="30">
        <f>F29+F75+F90+F103+F120+F130+F145</f>
        <v>0</v>
      </c>
      <c r="G163" s="30">
        <f t="shared" ref="G163:K163" si="154">G29+G75+G90+G103+G120+G130+G145</f>
        <v>0</v>
      </c>
      <c r="H163" s="30">
        <f t="shared" si="154"/>
        <v>0</v>
      </c>
      <c r="I163" s="30">
        <f t="shared" si="154"/>
        <v>0</v>
      </c>
      <c r="J163" s="30">
        <f t="shared" si="154"/>
        <v>0</v>
      </c>
      <c r="K163" s="30">
        <f t="shared" si="154"/>
        <v>0</v>
      </c>
      <c r="L163" s="30">
        <f>L29+L75+L90+L103+L120+L130+L145</f>
        <v>0</v>
      </c>
      <c r="M163" s="30">
        <f t="shared" ref="M163:T163" si="155">M29+M75+M90+M103+M120+M130+M145</f>
        <v>0</v>
      </c>
      <c r="N163" s="30">
        <f t="shared" si="155"/>
        <v>0</v>
      </c>
      <c r="O163" s="30">
        <f t="shared" si="155"/>
        <v>0</v>
      </c>
      <c r="P163" s="30">
        <f t="shared" si="155"/>
        <v>0</v>
      </c>
      <c r="Q163" s="30">
        <f t="shared" si="155"/>
        <v>0</v>
      </c>
      <c r="R163" s="30">
        <f t="shared" si="155"/>
        <v>0</v>
      </c>
      <c r="S163" s="30">
        <f t="shared" si="155"/>
        <v>0</v>
      </c>
      <c r="T163" s="30">
        <f t="shared" si="155"/>
        <v>0</v>
      </c>
    </row>
    <row r="164" spans="1:20" ht="15.75" thickBot="1" x14ac:dyDescent="0.3">
      <c r="A164" s="565"/>
      <c r="B164" s="549"/>
      <c r="C164" s="330" t="s">
        <v>432</v>
      </c>
      <c r="D164" s="30">
        <f t="shared" ref="D164:K165" si="156">D30+D42+D54+D65+D76+D91+D104+D121+D131+D146</f>
        <v>0</v>
      </c>
      <c r="E164" s="30">
        <f t="shared" si="156"/>
        <v>0</v>
      </c>
      <c r="F164" s="30">
        <f t="shared" si="156"/>
        <v>0</v>
      </c>
      <c r="G164" s="30">
        <f t="shared" si="156"/>
        <v>0</v>
      </c>
      <c r="H164" s="30">
        <f t="shared" si="156"/>
        <v>0</v>
      </c>
      <c r="I164" s="30">
        <f t="shared" si="156"/>
        <v>0</v>
      </c>
      <c r="J164" s="30">
        <f t="shared" si="156"/>
        <v>0</v>
      </c>
      <c r="K164" s="30">
        <f t="shared" si="156"/>
        <v>0</v>
      </c>
      <c r="L164" s="30">
        <f>L30+L42+L54+L65+L76+L91+L104+L121+L131+L146</f>
        <v>0</v>
      </c>
      <c r="M164" s="30">
        <f t="shared" ref="M164:T164" si="157">M30+M42+M54+M65+M76+M91+M104+M121+M131+M146</f>
        <v>0</v>
      </c>
      <c r="N164" s="30">
        <f t="shared" si="157"/>
        <v>0</v>
      </c>
      <c r="O164" s="30">
        <f t="shared" si="157"/>
        <v>0</v>
      </c>
      <c r="P164" s="30">
        <f t="shared" si="157"/>
        <v>0</v>
      </c>
      <c r="Q164" s="30">
        <f t="shared" si="157"/>
        <v>0</v>
      </c>
      <c r="R164" s="30">
        <f t="shared" si="157"/>
        <v>0</v>
      </c>
      <c r="S164" s="30">
        <f t="shared" si="157"/>
        <v>0</v>
      </c>
      <c r="T164" s="30">
        <f t="shared" si="157"/>
        <v>0</v>
      </c>
    </row>
    <row r="165" spans="1:20" ht="15.75" thickBot="1" x14ac:dyDescent="0.3">
      <c r="A165" s="565"/>
      <c r="B165" s="549"/>
      <c r="C165" s="330" t="s">
        <v>158</v>
      </c>
      <c r="D165" s="30">
        <f t="shared" si="156"/>
        <v>0</v>
      </c>
      <c r="E165" s="30">
        <f t="shared" si="156"/>
        <v>0</v>
      </c>
      <c r="F165" s="30">
        <f t="shared" si="156"/>
        <v>0</v>
      </c>
      <c r="G165" s="30">
        <f t="shared" si="156"/>
        <v>0</v>
      </c>
      <c r="H165" s="30">
        <f t="shared" si="156"/>
        <v>0</v>
      </c>
      <c r="I165" s="30">
        <f t="shared" si="156"/>
        <v>0</v>
      </c>
      <c r="J165" s="30">
        <f t="shared" si="156"/>
        <v>0</v>
      </c>
      <c r="K165" s="30">
        <f t="shared" si="156"/>
        <v>0</v>
      </c>
      <c r="L165" s="30">
        <f>L31+L43+L55+L66+L77+L92+L105+L122+L132+L147</f>
        <v>0</v>
      </c>
      <c r="M165" s="30">
        <f t="shared" ref="M165:T165" si="158">M31+M43+M55+M66+M77+M92+M105+M122+M132+M147</f>
        <v>0</v>
      </c>
      <c r="N165" s="30">
        <f t="shared" si="158"/>
        <v>0</v>
      </c>
      <c r="O165" s="30">
        <f t="shared" si="158"/>
        <v>0</v>
      </c>
      <c r="P165" s="30">
        <f t="shared" si="158"/>
        <v>0</v>
      </c>
      <c r="Q165" s="30">
        <f t="shared" si="158"/>
        <v>0</v>
      </c>
      <c r="R165" s="30">
        <f t="shared" si="158"/>
        <v>0</v>
      </c>
      <c r="S165" s="30">
        <f t="shared" si="158"/>
        <v>0</v>
      </c>
      <c r="T165" s="30">
        <f t="shared" si="158"/>
        <v>0</v>
      </c>
    </row>
    <row r="166" spans="1:20" ht="15.75" thickBot="1" x14ac:dyDescent="0.3">
      <c r="A166" s="565"/>
      <c r="B166" s="549"/>
      <c r="C166" s="332" t="s">
        <v>433</v>
      </c>
      <c r="D166" s="30">
        <f>150-D164</f>
        <v>150</v>
      </c>
      <c r="E166" s="30">
        <f>150-E164</f>
        <v>150</v>
      </c>
      <c r="F166" s="30">
        <f>150-F164</f>
        <v>150</v>
      </c>
      <c r="G166" s="30">
        <f t="shared" ref="G166:L166" si="159">150-G164</f>
        <v>150</v>
      </c>
      <c r="H166" s="30">
        <f t="shared" si="159"/>
        <v>150</v>
      </c>
      <c r="I166" s="30">
        <f t="shared" si="159"/>
        <v>150</v>
      </c>
      <c r="J166" s="30">
        <f t="shared" si="159"/>
        <v>150</v>
      </c>
      <c r="K166" s="30">
        <f t="shared" si="159"/>
        <v>150</v>
      </c>
      <c r="L166" s="30">
        <f t="shared" si="159"/>
        <v>150</v>
      </c>
      <c r="M166" s="30">
        <f t="shared" ref="M166:T166" si="160">150-M164</f>
        <v>150</v>
      </c>
      <c r="N166" s="30">
        <f t="shared" si="160"/>
        <v>150</v>
      </c>
      <c r="O166" s="30">
        <f t="shared" si="160"/>
        <v>150</v>
      </c>
      <c r="P166" s="30">
        <f t="shared" si="160"/>
        <v>150</v>
      </c>
      <c r="Q166" s="30">
        <f t="shared" si="160"/>
        <v>150</v>
      </c>
      <c r="R166" s="30">
        <f t="shared" si="160"/>
        <v>150</v>
      </c>
      <c r="S166" s="30">
        <f t="shared" si="160"/>
        <v>150</v>
      </c>
      <c r="T166" s="30">
        <f t="shared" si="160"/>
        <v>150</v>
      </c>
    </row>
    <row r="167" spans="1:20" ht="15.75" thickBot="1" x14ac:dyDescent="0.3">
      <c r="A167" s="565"/>
      <c r="B167" s="549"/>
      <c r="C167" s="366" t="s">
        <v>434</v>
      </c>
      <c r="D167" s="30">
        <f>D166/4</f>
        <v>37.5</v>
      </c>
      <c r="E167" s="30">
        <f>E166/4</f>
        <v>37.5</v>
      </c>
      <c r="F167" s="30">
        <f>F166/4</f>
        <v>37.5</v>
      </c>
      <c r="G167" s="30">
        <f t="shared" ref="G167:L167" si="161">G166/4</f>
        <v>37.5</v>
      </c>
      <c r="H167" s="30">
        <f t="shared" si="161"/>
        <v>37.5</v>
      </c>
      <c r="I167" s="30">
        <f t="shared" si="161"/>
        <v>37.5</v>
      </c>
      <c r="J167" s="30">
        <f t="shared" si="161"/>
        <v>37.5</v>
      </c>
      <c r="K167" s="30">
        <f t="shared" si="161"/>
        <v>37.5</v>
      </c>
      <c r="L167" s="30">
        <f t="shared" si="161"/>
        <v>37.5</v>
      </c>
      <c r="M167" s="30">
        <f t="shared" ref="M167:T167" si="162">M166/4</f>
        <v>37.5</v>
      </c>
      <c r="N167" s="30">
        <f t="shared" si="162"/>
        <v>37.5</v>
      </c>
      <c r="O167" s="30">
        <f t="shared" si="162"/>
        <v>37.5</v>
      </c>
      <c r="P167" s="30">
        <f t="shared" si="162"/>
        <v>37.5</v>
      </c>
      <c r="Q167" s="30">
        <f t="shared" si="162"/>
        <v>37.5</v>
      </c>
      <c r="R167" s="30">
        <f t="shared" si="162"/>
        <v>37.5</v>
      </c>
      <c r="S167" s="30">
        <f t="shared" si="162"/>
        <v>37.5</v>
      </c>
      <c r="T167" s="30">
        <f t="shared" si="162"/>
        <v>37.5</v>
      </c>
    </row>
    <row r="168" spans="1:20" ht="84.75" customHeight="1" thickBot="1" x14ac:dyDescent="0.3">
      <c r="A168" s="565"/>
      <c r="B168" s="550"/>
      <c r="C168" s="457" t="s">
        <v>161</v>
      </c>
      <c r="D168" s="30" t="str">
        <f>IF(D165&lt;=D167,"Absent",IF((D165&gt;D167)*(D165&lt;D167*2),"Faible",IF((D165&gt;D167)*2*(D165&lt;D167*3),"Modéré",IF(D165&gt;=D167*3,"Elevé"))))</f>
        <v>Absent</v>
      </c>
      <c r="E168" s="30" t="str">
        <f>IF(E165&lt;=E167,"Absent",IF((E165&gt;E167)*(E165&lt;E167*2),"Faible",IF((E165&gt;E167)*2*(E165&lt;E167*3),"Modéré",IF(E165&gt;=E167*3,"Elevé"))))</f>
        <v>Absent</v>
      </c>
      <c r="F168" s="30" t="str">
        <f>IF(F165&lt;=F167,"Absent",IF((F165&gt;F167)*(F165&lt;F167*2),"Faible",IF((F165&gt;F167)*2*(F165&lt;F167*3),"Modéré",IF(F165&gt;=F167*3,"Elevé"))))</f>
        <v>Absent</v>
      </c>
      <c r="G168" s="30" t="str">
        <f t="shared" ref="G168:L168" si="163">IF(G165&lt;=G167,"Absent",IF((G165&gt;G167)*(G165&lt;G167*2),"Faible",IF((G165&gt;G167)*2*(G165&lt;G167*3),"Modéré",IF(G165&gt;=G167*3,"Elevé"))))</f>
        <v>Absent</v>
      </c>
      <c r="H168" s="30" t="str">
        <f t="shared" si="163"/>
        <v>Absent</v>
      </c>
      <c r="I168" s="30" t="str">
        <f t="shared" si="163"/>
        <v>Absent</v>
      </c>
      <c r="J168" s="30" t="str">
        <f t="shared" si="163"/>
        <v>Absent</v>
      </c>
      <c r="K168" s="30" t="str">
        <f t="shared" si="163"/>
        <v>Absent</v>
      </c>
      <c r="L168" s="30" t="str">
        <f t="shared" si="163"/>
        <v>Absent</v>
      </c>
      <c r="M168" s="30" t="str">
        <f t="shared" ref="M168:T168" si="164">IF(M165&lt;=M167,"Absent",IF((M165&gt;M167)*(M165&lt;M167*2),"Faible",IF((M165&gt;M167)*2*(M165&lt;M167*3),"Modéré",IF(M165&gt;=M167*3,"Elevé"))))</f>
        <v>Absent</v>
      </c>
      <c r="N168" s="30" t="str">
        <f t="shared" si="164"/>
        <v>Absent</v>
      </c>
      <c r="O168" s="30" t="str">
        <f t="shared" si="164"/>
        <v>Absent</v>
      </c>
      <c r="P168" s="30" t="str">
        <f t="shared" si="164"/>
        <v>Absent</v>
      </c>
      <c r="Q168" s="30" t="str">
        <f t="shared" si="164"/>
        <v>Absent</v>
      </c>
      <c r="R168" s="30" t="str">
        <f t="shared" si="164"/>
        <v>Absent</v>
      </c>
      <c r="S168" s="30" t="str">
        <f t="shared" si="164"/>
        <v>Absent</v>
      </c>
      <c r="T168" s="30" t="str">
        <f t="shared" si="164"/>
        <v>Absent</v>
      </c>
    </row>
    <row r="169" spans="1:20" x14ac:dyDescent="0.25">
      <c r="A169" s="336"/>
      <c r="B169" s="337"/>
      <c r="C169" s="338"/>
    </row>
    <row r="170" spans="1:20" x14ac:dyDescent="0.25">
      <c r="A170" s="336"/>
      <c r="B170" s="339"/>
      <c r="C170" s="336"/>
    </row>
    <row r="171" spans="1:20" x14ac:dyDescent="0.25">
      <c r="A171" s="336"/>
      <c r="B171" s="340"/>
      <c r="C171" s="466" t="s">
        <v>464</v>
      </c>
      <c r="D171" s="363" t="s">
        <v>397</v>
      </c>
      <c r="E171" s="363" t="s">
        <v>398</v>
      </c>
      <c r="F171" s="363" t="s">
        <v>399</v>
      </c>
      <c r="G171" s="363" t="s">
        <v>400</v>
      </c>
      <c r="H171" s="363" t="s">
        <v>402</v>
      </c>
      <c r="I171" s="363" t="s">
        <v>403</v>
      </c>
      <c r="J171" s="363" t="s">
        <v>404</v>
      </c>
      <c r="K171" s="363" t="s">
        <v>405</v>
      </c>
      <c r="L171" s="363" t="s">
        <v>406</v>
      </c>
      <c r="M171" s="363" t="s">
        <v>407</v>
      </c>
      <c r="N171" s="363" t="s">
        <v>408</v>
      </c>
      <c r="O171" s="363" t="s">
        <v>409</v>
      </c>
      <c r="P171" s="363" t="s">
        <v>410</v>
      </c>
      <c r="Q171" s="363" t="s">
        <v>411</v>
      </c>
      <c r="R171" s="363" t="s">
        <v>412</v>
      </c>
      <c r="S171" s="363" t="s">
        <v>413</v>
      </c>
      <c r="T171" s="363" t="s">
        <v>414</v>
      </c>
    </row>
    <row r="172" spans="1:20" x14ac:dyDescent="0.25">
      <c r="A172" s="336"/>
      <c r="B172" s="340"/>
      <c r="C172" s="362" t="s">
        <v>145</v>
      </c>
      <c r="D172" s="363">
        <f t="shared" ref="D172:G175" si="165">IF(D152="absent",0,IF(D152="Faible",1,IF(D152="Modéré",2,IF(D152="Elevé",3,IF(D152="NE","NE",IF(D152="NC","NC"))))))</f>
        <v>0</v>
      </c>
      <c r="E172" s="363">
        <f t="shared" si="165"/>
        <v>0</v>
      </c>
      <c r="F172" s="363">
        <f t="shared" si="165"/>
        <v>0</v>
      </c>
      <c r="G172" s="363">
        <f t="shared" si="165"/>
        <v>0</v>
      </c>
      <c r="H172" s="363">
        <f t="shared" ref="H172:L172" si="166">IF(H152="absent",0,IF(H152="Faible",1,IF(H152="Modéré",2,IF(H152="Elevé",3,IF(H152="NE","NE",IF(H152="NC","NC"))))))</f>
        <v>0</v>
      </c>
      <c r="I172" s="363">
        <f t="shared" si="166"/>
        <v>0</v>
      </c>
      <c r="J172" s="363">
        <f t="shared" si="166"/>
        <v>0</v>
      </c>
      <c r="K172" s="363">
        <f t="shared" si="166"/>
        <v>0</v>
      </c>
      <c r="L172" s="363">
        <f t="shared" si="166"/>
        <v>0</v>
      </c>
      <c r="M172" s="363">
        <f t="shared" ref="M172:T172" si="167">IF(M152="absent",0,IF(M152="Faible",1,IF(M152="Modéré",2,IF(M152="Elevé",3,IF(M152="NE","NE",IF(M152="NC","NC"))))))</f>
        <v>0</v>
      </c>
      <c r="N172" s="363">
        <f t="shared" si="167"/>
        <v>0</v>
      </c>
      <c r="O172" s="363">
        <f t="shared" si="167"/>
        <v>0</v>
      </c>
      <c r="P172" s="363">
        <f t="shared" si="167"/>
        <v>0</v>
      </c>
      <c r="Q172" s="363">
        <f t="shared" si="167"/>
        <v>0</v>
      </c>
      <c r="R172" s="363">
        <f t="shared" si="167"/>
        <v>0</v>
      </c>
      <c r="S172" s="363">
        <f t="shared" si="167"/>
        <v>0</v>
      </c>
      <c r="T172" s="363">
        <f t="shared" si="167"/>
        <v>0</v>
      </c>
    </row>
    <row r="173" spans="1:20" x14ac:dyDescent="0.25">
      <c r="A173" s="336"/>
      <c r="B173" s="340"/>
      <c r="C173" s="362" t="s">
        <v>146</v>
      </c>
      <c r="D173" s="363">
        <f t="shared" si="165"/>
        <v>0</v>
      </c>
      <c r="E173" s="363">
        <f t="shared" si="165"/>
        <v>0</v>
      </c>
      <c r="F173" s="363">
        <f t="shared" si="165"/>
        <v>0</v>
      </c>
      <c r="G173" s="363">
        <f t="shared" si="165"/>
        <v>0</v>
      </c>
      <c r="H173" s="363">
        <f t="shared" ref="H173:L173" si="168">IF(H153="absent",0,IF(H153="Faible",1,IF(H153="Modéré",2,IF(H153="Elevé",3,IF(H153="NE","NE",IF(H153="NC","NC"))))))</f>
        <v>0</v>
      </c>
      <c r="I173" s="363">
        <f t="shared" si="168"/>
        <v>0</v>
      </c>
      <c r="J173" s="363">
        <f t="shared" si="168"/>
        <v>0</v>
      </c>
      <c r="K173" s="363">
        <f t="shared" si="168"/>
        <v>0</v>
      </c>
      <c r="L173" s="363">
        <f t="shared" si="168"/>
        <v>0</v>
      </c>
      <c r="M173" s="363">
        <f t="shared" ref="M173:T173" si="169">IF(M153="absent",0,IF(M153="Faible",1,IF(M153="Modéré",2,IF(M153="Elevé",3,IF(M153="NE","NE",IF(M153="NC","NC"))))))</f>
        <v>0</v>
      </c>
      <c r="N173" s="363">
        <f t="shared" si="169"/>
        <v>0</v>
      </c>
      <c r="O173" s="363">
        <f t="shared" si="169"/>
        <v>0</v>
      </c>
      <c r="P173" s="363">
        <f t="shared" si="169"/>
        <v>0</v>
      </c>
      <c r="Q173" s="363">
        <f t="shared" si="169"/>
        <v>0</v>
      </c>
      <c r="R173" s="363">
        <f t="shared" si="169"/>
        <v>0</v>
      </c>
      <c r="S173" s="363">
        <f t="shared" si="169"/>
        <v>0</v>
      </c>
      <c r="T173" s="363">
        <f t="shared" si="169"/>
        <v>0</v>
      </c>
    </row>
    <row r="174" spans="1:20" x14ac:dyDescent="0.25">
      <c r="A174" s="336"/>
      <c r="B174" s="340"/>
      <c r="C174" s="362" t="s">
        <v>147</v>
      </c>
      <c r="D174" s="363">
        <f t="shared" si="165"/>
        <v>0</v>
      </c>
      <c r="E174" s="363">
        <f t="shared" si="165"/>
        <v>0</v>
      </c>
      <c r="F174" s="363">
        <f t="shared" si="165"/>
        <v>0</v>
      </c>
      <c r="G174" s="363">
        <f t="shared" si="165"/>
        <v>0</v>
      </c>
      <c r="H174" s="363">
        <f t="shared" ref="H174:L174" si="170">IF(H154="absent",0,IF(H154="Faible",1,IF(H154="Modéré",2,IF(H154="Elevé",3,IF(H154="NE","NE",IF(H154="NC","NC"))))))</f>
        <v>0</v>
      </c>
      <c r="I174" s="363">
        <f t="shared" si="170"/>
        <v>0</v>
      </c>
      <c r="J174" s="363">
        <f t="shared" si="170"/>
        <v>0</v>
      </c>
      <c r="K174" s="363">
        <f t="shared" si="170"/>
        <v>0</v>
      </c>
      <c r="L174" s="363">
        <f t="shared" si="170"/>
        <v>0</v>
      </c>
      <c r="M174" s="363">
        <f t="shared" ref="M174:T174" si="171">IF(M154="absent",0,IF(M154="Faible",1,IF(M154="Modéré",2,IF(M154="Elevé",3,IF(M154="NE","NE",IF(M154="NC","NC"))))))</f>
        <v>0</v>
      </c>
      <c r="N174" s="363">
        <f t="shared" si="171"/>
        <v>0</v>
      </c>
      <c r="O174" s="363">
        <f t="shared" si="171"/>
        <v>0</v>
      </c>
      <c r="P174" s="363">
        <f t="shared" si="171"/>
        <v>0</v>
      </c>
      <c r="Q174" s="363">
        <f t="shared" si="171"/>
        <v>0</v>
      </c>
      <c r="R174" s="363">
        <f t="shared" si="171"/>
        <v>0</v>
      </c>
      <c r="S174" s="363">
        <f t="shared" si="171"/>
        <v>0</v>
      </c>
      <c r="T174" s="363">
        <f t="shared" si="171"/>
        <v>0</v>
      </c>
    </row>
    <row r="175" spans="1:20" x14ac:dyDescent="0.25">
      <c r="A175" s="336"/>
      <c r="B175" s="340"/>
      <c r="C175" s="362" t="s">
        <v>148</v>
      </c>
      <c r="D175" s="363">
        <f t="shared" si="165"/>
        <v>0</v>
      </c>
      <c r="E175" s="363">
        <f t="shared" si="165"/>
        <v>0</v>
      </c>
      <c r="F175" s="363">
        <f t="shared" si="165"/>
        <v>0</v>
      </c>
      <c r="G175" s="363">
        <f t="shared" si="165"/>
        <v>0</v>
      </c>
      <c r="H175" s="363">
        <f t="shared" ref="H175:L175" si="172">IF(H155="absent",0,IF(H155="Faible",1,IF(H155="Modéré",2,IF(H155="Elevé",3,IF(H155="NE","NE",IF(H155="NC","NC"))))))</f>
        <v>0</v>
      </c>
      <c r="I175" s="363">
        <f t="shared" si="172"/>
        <v>0</v>
      </c>
      <c r="J175" s="363">
        <f t="shared" si="172"/>
        <v>0</v>
      </c>
      <c r="K175" s="363">
        <f t="shared" si="172"/>
        <v>0</v>
      </c>
      <c r="L175" s="363">
        <f t="shared" si="172"/>
        <v>0</v>
      </c>
      <c r="M175" s="363">
        <f t="shared" ref="M175:T175" si="173">IF(M155="absent",0,IF(M155="Faible",1,IF(M155="Modéré",2,IF(M155="Elevé",3,IF(M155="NE","NE",IF(M155="NC","NC"))))))</f>
        <v>0</v>
      </c>
      <c r="N175" s="363">
        <f t="shared" si="173"/>
        <v>0</v>
      </c>
      <c r="O175" s="363">
        <f t="shared" si="173"/>
        <v>0</v>
      </c>
      <c r="P175" s="363">
        <f t="shared" si="173"/>
        <v>0</v>
      </c>
      <c r="Q175" s="363">
        <f t="shared" si="173"/>
        <v>0</v>
      </c>
      <c r="R175" s="363">
        <f t="shared" si="173"/>
        <v>0</v>
      </c>
      <c r="S175" s="363">
        <f t="shared" si="173"/>
        <v>0</v>
      </c>
      <c r="T175" s="363">
        <f t="shared" si="173"/>
        <v>0</v>
      </c>
    </row>
    <row r="176" spans="1:20" x14ac:dyDescent="0.25">
      <c r="A176" s="336"/>
      <c r="B176" s="340"/>
      <c r="C176" s="362" t="s">
        <v>149</v>
      </c>
      <c r="D176" s="363">
        <f>IF(D156="absent",0,IF(D156="Faible Modéré",1,IF(D156="Elevé",3,IF(D156="NE","NE",IF(D156="NC","NC")))))</f>
        <v>0</v>
      </c>
      <c r="E176" s="363">
        <f>IF(E156="absent",0,IF(E156="Faible Modéré",1,IF(E156="Elevé",3,IF(E156="NE","NE",IF(E156="NC","NC")))))</f>
        <v>0</v>
      </c>
      <c r="F176" s="363">
        <f t="shared" ref="F176:G176" si="174">IF(F156="absent",0,IF(F156="Faible Modéré",1,IF(F156="Elevé",3,IF(F156="NE","NE",IF(F156="NC","NC")))))</f>
        <v>0</v>
      </c>
      <c r="G176" s="363">
        <f t="shared" si="174"/>
        <v>0</v>
      </c>
      <c r="H176" s="363">
        <f t="shared" ref="H176:L176" si="175">IF(H156="absent",0,IF(H156="Faible Modéré",1,IF(H156="Elevé",3,IF(H156="NE","NE",IF(H156="NC","NC")))))</f>
        <v>0</v>
      </c>
      <c r="I176" s="363">
        <f t="shared" si="175"/>
        <v>0</v>
      </c>
      <c r="J176" s="363">
        <f t="shared" si="175"/>
        <v>0</v>
      </c>
      <c r="K176" s="363">
        <f t="shared" si="175"/>
        <v>0</v>
      </c>
      <c r="L176" s="363">
        <f t="shared" si="175"/>
        <v>0</v>
      </c>
      <c r="M176" s="363">
        <f t="shared" ref="M176:T176" si="176">IF(M156="absent",0,IF(M156="Faible Modéré",1,IF(M156="Elevé",3,IF(M156="NE","NE",IF(M156="NC","NC")))))</f>
        <v>0</v>
      </c>
      <c r="N176" s="363">
        <f t="shared" si="176"/>
        <v>0</v>
      </c>
      <c r="O176" s="363">
        <f t="shared" si="176"/>
        <v>0</v>
      </c>
      <c r="P176" s="363">
        <f t="shared" si="176"/>
        <v>0</v>
      </c>
      <c r="Q176" s="363">
        <f t="shared" si="176"/>
        <v>0</v>
      </c>
      <c r="R176" s="363">
        <f t="shared" si="176"/>
        <v>0</v>
      </c>
      <c r="S176" s="363">
        <f t="shared" si="176"/>
        <v>0</v>
      </c>
      <c r="T176" s="363">
        <f t="shared" si="176"/>
        <v>0</v>
      </c>
    </row>
    <row r="177" spans="1:20" x14ac:dyDescent="0.25">
      <c r="A177" s="336"/>
      <c r="B177" s="340"/>
      <c r="C177" s="362" t="s">
        <v>150</v>
      </c>
      <c r="D177" s="363">
        <f>IF(D157="absent",0,IF(D157="Faible",1,IF(D157="Modéré",2,IF(D157="Elevé",3,IF(D157="NE","NE",IF(D157="NC","NC"))))))</f>
        <v>0</v>
      </c>
      <c r="E177" s="363">
        <f>IF(E157="absent",0,IF(E157="Faible",1,IF(E157="Modéré",2,IF(E157="Elevé",3,IF(E157="NE","NE",IF(E157="NC","NC"))))))</f>
        <v>0</v>
      </c>
      <c r="F177" s="363">
        <f t="shared" ref="F177:G178" si="177">IF(F157="absent",0,IF(F157="Faible",1,IF(F157="Modéré",2,IF(F157="Elevé",3,IF(F157="NE","NE",IF(F157="NC","NC"))))))</f>
        <v>0</v>
      </c>
      <c r="G177" s="363">
        <f t="shared" si="177"/>
        <v>0</v>
      </c>
      <c r="H177" s="363">
        <f t="shared" ref="H177:L177" si="178">IF(H157="absent",0,IF(H157="Faible",1,IF(H157="Modéré",2,IF(H157="Elevé",3,IF(H157="NE","NE",IF(H157="NC","NC"))))))</f>
        <v>0</v>
      </c>
      <c r="I177" s="363">
        <f t="shared" si="178"/>
        <v>0</v>
      </c>
      <c r="J177" s="363">
        <f t="shared" si="178"/>
        <v>0</v>
      </c>
      <c r="K177" s="363">
        <f t="shared" si="178"/>
        <v>0</v>
      </c>
      <c r="L177" s="363">
        <f t="shared" si="178"/>
        <v>0</v>
      </c>
      <c r="M177" s="363">
        <f t="shared" ref="M177:T177" si="179">IF(M157="absent",0,IF(M157="Faible",1,IF(M157="Modéré",2,IF(M157="Elevé",3,IF(M157="NE","NE",IF(M157="NC","NC"))))))</f>
        <v>0</v>
      </c>
      <c r="N177" s="363">
        <f t="shared" si="179"/>
        <v>0</v>
      </c>
      <c r="O177" s="363">
        <f t="shared" si="179"/>
        <v>0</v>
      </c>
      <c r="P177" s="363">
        <f t="shared" si="179"/>
        <v>0</v>
      </c>
      <c r="Q177" s="363">
        <f t="shared" si="179"/>
        <v>0</v>
      </c>
      <c r="R177" s="363">
        <f t="shared" si="179"/>
        <v>0</v>
      </c>
      <c r="S177" s="363">
        <f t="shared" si="179"/>
        <v>0</v>
      </c>
      <c r="T177" s="363">
        <f t="shared" si="179"/>
        <v>0</v>
      </c>
    </row>
    <row r="178" spans="1:20" x14ac:dyDescent="0.25">
      <c r="A178" s="336"/>
      <c r="B178" s="340"/>
      <c r="C178" s="362" t="s">
        <v>151</v>
      </c>
      <c r="D178" s="363">
        <f>IF(D158="absent",0,IF(D158="Faible",1,IF(D158="Modéré",2,IF(D158="Elevé",3,IF(D158="NE","NE",IF(D158="NC","NC"))))))</f>
        <v>0</v>
      </c>
      <c r="E178" s="363">
        <f>IF(E158="absent",0,IF(E158="Faible",1,IF(E158="Modéré",2,IF(E158="Elevé",3,IF(E158="NE","NE",IF(E158="NC","NC"))))))</f>
        <v>0</v>
      </c>
      <c r="F178" s="363">
        <f t="shared" si="177"/>
        <v>0</v>
      </c>
      <c r="G178" s="363">
        <f t="shared" si="177"/>
        <v>0</v>
      </c>
      <c r="H178" s="363">
        <f t="shared" ref="H178:L178" si="180">IF(H158="absent",0,IF(H158="Faible",1,IF(H158="Modéré",2,IF(H158="Elevé",3,IF(H158="NE","NE",IF(H158="NC","NC"))))))</f>
        <v>0</v>
      </c>
      <c r="I178" s="363">
        <f t="shared" si="180"/>
        <v>0</v>
      </c>
      <c r="J178" s="363">
        <f t="shared" si="180"/>
        <v>0</v>
      </c>
      <c r="K178" s="363">
        <f t="shared" si="180"/>
        <v>0</v>
      </c>
      <c r="L178" s="363">
        <f t="shared" si="180"/>
        <v>0</v>
      </c>
      <c r="M178" s="363">
        <f t="shared" ref="M178:T178" si="181">IF(M158="absent",0,IF(M158="Faible",1,IF(M158="Modéré",2,IF(M158="Elevé",3,IF(M158="NE","NE",IF(M158="NC","NC"))))))</f>
        <v>0</v>
      </c>
      <c r="N178" s="363">
        <f t="shared" si="181"/>
        <v>0</v>
      </c>
      <c r="O178" s="363">
        <f t="shared" si="181"/>
        <v>0</v>
      </c>
      <c r="P178" s="363">
        <f t="shared" si="181"/>
        <v>0</v>
      </c>
      <c r="Q178" s="363">
        <f t="shared" si="181"/>
        <v>0</v>
      </c>
      <c r="R178" s="363">
        <f t="shared" si="181"/>
        <v>0</v>
      </c>
      <c r="S178" s="363">
        <f t="shared" si="181"/>
        <v>0</v>
      </c>
      <c r="T178" s="363">
        <f t="shared" si="181"/>
        <v>0</v>
      </c>
    </row>
    <row r="179" spans="1:20" x14ac:dyDescent="0.25">
      <c r="A179" s="336"/>
      <c r="B179" s="340"/>
      <c r="C179" s="362" t="s">
        <v>152</v>
      </c>
      <c r="D179" s="363">
        <f t="shared" ref="D179:G181" si="182">IF(D159="absent",0,IF(D159="Faible Modéré",1,IF(D159="Elevé",3,IF(D159="NE","NE",IF(D159="NC","NC")))))</f>
        <v>0</v>
      </c>
      <c r="E179" s="363">
        <f t="shared" si="182"/>
        <v>0</v>
      </c>
      <c r="F179" s="363">
        <f t="shared" si="182"/>
        <v>0</v>
      </c>
      <c r="G179" s="363">
        <f t="shared" si="182"/>
        <v>0</v>
      </c>
      <c r="H179" s="363">
        <f t="shared" ref="H179:L179" si="183">IF(H159="absent",0,IF(H159="Faible Modéré",1,IF(H159="Elevé",3,IF(H159="NE","NE",IF(H159="NC","NC")))))</f>
        <v>0</v>
      </c>
      <c r="I179" s="363">
        <f t="shared" si="183"/>
        <v>0</v>
      </c>
      <c r="J179" s="363">
        <f t="shared" si="183"/>
        <v>0</v>
      </c>
      <c r="K179" s="363">
        <f t="shared" si="183"/>
        <v>0</v>
      </c>
      <c r="L179" s="363">
        <f t="shared" si="183"/>
        <v>0</v>
      </c>
      <c r="M179" s="363">
        <f t="shared" ref="M179:T179" si="184">IF(M159="absent",0,IF(M159="Faible Modéré",1,IF(M159="Elevé",3,IF(M159="NE","NE",IF(M159="NC","NC")))))</f>
        <v>0</v>
      </c>
      <c r="N179" s="363">
        <f t="shared" si="184"/>
        <v>0</v>
      </c>
      <c r="O179" s="363">
        <f t="shared" si="184"/>
        <v>0</v>
      </c>
      <c r="P179" s="363">
        <f t="shared" si="184"/>
        <v>0</v>
      </c>
      <c r="Q179" s="363">
        <f t="shared" si="184"/>
        <v>0</v>
      </c>
      <c r="R179" s="363">
        <f t="shared" si="184"/>
        <v>0</v>
      </c>
      <c r="S179" s="363">
        <f t="shared" si="184"/>
        <v>0</v>
      </c>
      <c r="T179" s="363">
        <f t="shared" si="184"/>
        <v>0</v>
      </c>
    </row>
    <row r="180" spans="1:20" x14ac:dyDescent="0.25">
      <c r="A180" s="336"/>
      <c r="B180" s="340"/>
      <c r="C180" s="362" t="s">
        <v>153</v>
      </c>
      <c r="D180" s="363">
        <f t="shared" si="182"/>
        <v>0</v>
      </c>
      <c r="E180" s="363">
        <f t="shared" si="182"/>
        <v>0</v>
      </c>
      <c r="F180" s="363">
        <f t="shared" si="182"/>
        <v>0</v>
      </c>
      <c r="G180" s="363">
        <f t="shared" si="182"/>
        <v>0</v>
      </c>
      <c r="H180" s="363">
        <f t="shared" ref="H180:L180" si="185">IF(H160="absent",0,IF(H160="Faible Modéré",1,IF(H160="Elevé",3,IF(H160="NE","NE",IF(H160="NC","NC")))))</f>
        <v>0</v>
      </c>
      <c r="I180" s="363">
        <f t="shared" si="185"/>
        <v>0</v>
      </c>
      <c r="J180" s="363">
        <f t="shared" si="185"/>
        <v>0</v>
      </c>
      <c r="K180" s="363">
        <f t="shared" si="185"/>
        <v>0</v>
      </c>
      <c r="L180" s="363">
        <f t="shared" si="185"/>
        <v>0</v>
      </c>
      <c r="M180" s="363">
        <f t="shared" ref="M180:T180" si="186">IF(M160="absent",0,IF(M160="Faible Modéré",1,IF(M160="Elevé",3,IF(M160="NE","NE",IF(M160="NC","NC")))))</f>
        <v>0</v>
      </c>
      <c r="N180" s="363">
        <f t="shared" si="186"/>
        <v>0</v>
      </c>
      <c r="O180" s="363">
        <f t="shared" si="186"/>
        <v>0</v>
      </c>
      <c r="P180" s="363">
        <f t="shared" si="186"/>
        <v>0</v>
      </c>
      <c r="Q180" s="363">
        <f t="shared" si="186"/>
        <v>0</v>
      </c>
      <c r="R180" s="363">
        <f t="shared" si="186"/>
        <v>0</v>
      </c>
      <c r="S180" s="363">
        <f t="shared" si="186"/>
        <v>0</v>
      </c>
      <c r="T180" s="363">
        <f t="shared" si="186"/>
        <v>0</v>
      </c>
    </row>
    <row r="181" spans="1:20" x14ac:dyDescent="0.25">
      <c r="A181" s="336"/>
      <c r="B181" s="340"/>
      <c r="C181" s="362" t="s">
        <v>154</v>
      </c>
      <c r="D181" s="363">
        <f t="shared" si="182"/>
        <v>0</v>
      </c>
      <c r="E181" s="363">
        <f t="shared" si="182"/>
        <v>0</v>
      </c>
      <c r="F181" s="363">
        <f t="shared" si="182"/>
        <v>0</v>
      </c>
      <c r="G181" s="363">
        <f t="shared" si="182"/>
        <v>0</v>
      </c>
      <c r="H181" s="363">
        <f t="shared" ref="H181:L181" si="187">IF(H161="absent",0,IF(H161="Faible Modéré",1,IF(H161="Elevé",3,IF(H161="NE","NE",IF(H161="NC","NC")))))</f>
        <v>0</v>
      </c>
      <c r="I181" s="363">
        <f t="shared" si="187"/>
        <v>0</v>
      </c>
      <c r="J181" s="363">
        <f t="shared" si="187"/>
        <v>0</v>
      </c>
      <c r="K181" s="363">
        <f t="shared" si="187"/>
        <v>0</v>
      </c>
      <c r="L181" s="363">
        <f t="shared" si="187"/>
        <v>0</v>
      </c>
      <c r="M181" s="363">
        <f t="shared" ref="M181:T181" si="188">IF(M161="absent",0,IF(M161="Faible Modéré",1,IF(M161="Elevé",3,IF(M161="NE","NE",IF(M161="NC","NC")))))</f>
        <v>0</v>
      </c>
      <c r="N181" s="363">
        <f t="shared" si="188"/>
        <v>0</v>
      </c>
      <c r="O181" s="363">
        <f t="shared" si="188"/>
        <v>0</v>
      </c>
      <c r="P181" s="363">
        <f t="shared" si="188"/>
        <v>0</v>
      </c>
      <c r="Q181" s="363">
        <f t="shared" si="188"/>
        <v>0</v>
      </c>
      <c r="R181" s="363">
        <f t="shared" si="188"/>
        <v>0</v>
      </c>
      <c r="S181" s="363">
        <f t="shared" si="188"/>
        <v>0</v>
      </c>
      <c r="T181" s="363">
        <f t="shared" si="188"/>
        <v>0</v>
      </c>
    </row>
    <row r="182" spans="1:20" x14ac:dyDescent="0.25">
      <c r="A182" s="336"/>
      <c r="B182" s="340"/>
      <c r="C182" s="362" t="s">
        <v>162</v>
      </c>
      <c r="D182" s="363">
        <f>IF(D168="absent",0,IF(D168="Faible",1,IF(D168="Modéré",2,IF(D168="Elevé",3,IF(D168="NE","NE",IF(D168="NC","NC"))))))</f>
        <v>0</v>
      </c>
      <c r="E182" s="363">
        <f>IF(E168="absent",0,IF(E168="Faible",1,IF(E168="Modéré",2,IF(E168="Elevé",3,IF(E168="NE","NE",IF(E168="NC","NC"))))))</f>
        <v>0</v>
      </c>
      <c r="F182" s="363">
        <f t="shared" ref="F182:G182" si="189">IF(F168="absent",0,IF(F168="Faible",1,IF(F168="Modéré",2,IF(F168="Elevé",3,IF(F168="NE","NE",IF(F168="NC","NC"))))))</f>
        <v>0</v>
      </c>
      <c r="G182" s="363">
        <f t="shared" si="189"/>
        <v>0</v>
      </c>
      <c r="H182" s="363">
        <f t="shared" ref="H182:L182" si="190">IF(H168="absent",0,IF(H168="Faible",1,IF(H168="Modéré",2,IF(H168="Elevé",3,IF(H168="NE","NE",IF(H168="NC","NC"))))))</f>
        <v>0</v>
      </c>
      <c r="I182" s="363">
        <f t="shared" si="190"/>
        <v>0</v>
      </c>
      <c r="J182" s="363">
        <f t="shared" si="190"/>
        <v>0</v>
      </c>
      <c r="K182" s="363">
        <f t="shared" si="190"/>
        <v>0</v>
      </c>
      <c r="L182" s="363">
        <f t="shared" si="190"/>
        <v>0</v>
      </c>
      <c r="M182" s="363">
        <f t="shared" ref="M182:T182" si="191">IF(M168="absent",0,IF(M168="Faible",1,IF(M168="Modéré",2,IF(M168="Elevé",3,IF(M168="NE","NE",IF(M168="NC","NC"))))))</f>
        <v>0</v>
      </c>
      <c r="N182" s="363">
        <f t="shared" si="191"/>
        <v>0</v>
      </c>
      <c r="O182" s="363">
        <f t="shared" si="191"/>
        <v>0</v>
      </c>
      <c r="P182" s="363">
        <f t="shared" si="191"/>
        <v>0</v>
      </c>
      <c r="Q182" s="363">
        <f t="shared" si="191"/>
        <v>0</v>
      </c>
      <c r="R182" s="363">
        <f t="shared" si="191"/>
        <v>0</v>
      </c>
      <c r="S182" s="363">
        <f t="shared" si="191"/>
        <v>0</v>
      </c>
      <c r="T182" s="363">
        <f t="shared" si="191"/>
        <v>0</v>
      </c>
    </row>
  </sheetData>
  <sheetProtection sheet="1" selectLockedCells="1"/>
  <mergeCells count="38">
    <mergeCell ref="B17:B22"/>
    <mergeCell ref="B24:B27"/>
    <mergeCell ref="B28:B34"/>
    <mergeCell ref="A71:A80"/>
    <mergeCell ref="A1:M1"/>
    <mergeCell ref="D5:G5"/>
    <mergeCell ref="A16:A34"/>
    <mergeCell ref="A2:M2"/>
    <mergeCell ref="A36:A46"/>
    <mergeCell ref="A48:A58"/>
    <mergeCell ref="A60:A69"/>
    <mergeCell ref="A3:B7"/>
    <mergeCell ref="D3:M3"/>
    <mergeCell ref="D4:M4"/>
    <mergeCell ref="D8:M8"/>
    <mergeCell ref="A8:B14"/>
    <mergeCell ref="A110:A125"/>
    <mergeCell ref="A127:A135"/>
    <mergeCell ref="A137:A150"/>
    <mergeCell ref="A152:A168"/>
    <mergeCell ref="A82:A95"/>
    <mergeCell ref="A97:A108"/>
    <mergeCell ref="B152:B168"/>
    <mergeCell ref="B36:B40"/>
    <mergeCell ref="B41:B46"/>
    <mergeCell ref="B48:B52"/>
    <mergeCell ref="B53:B58"/>
    <mergeCell ref="B64:B69"/>
    <mergeCell ref="B74:B80"/>
    <mergeCell ref="B89:B95"/>
    <mergeCell ref="B102:B108"/>
    <mergeCell ref="B119:B125"/>
    <mergeCell ref="B129:B135"/>
    <mergeCell ref="B144:B150"/>
    <mergeCell ref="B60:B63"/>
    <mergeCell ref="B72:B73"/>
    <mergeCell ref="B82:B88"/>
    <mergeCell ref="B97:B101"/>
  </mergeCells>
  <pageMargins left="0.23622047244094491" right="0.23622047244094491" top="0.35433070866141736" bottom="0.35433070866141736" header="0.31496062992125984" footer="0.31496062992125984"/>
  <pageSetup paperSize="9" scale="77" fitToHeight="0" orientation="landscape" r:id="rId1"/>
  <rowBreaks count="9" manualBreakCount="9">
    <brk id="14" max="16383" man="1"/>
    <brk id="34" max="16383" man="1"/>
    <brk id="46" max="16383" man="1"/>
    <brk id="58" max="16383" man="1"/>
    <brk id="80" max="16383" man="1"/>
    <brk id="95" max="16383" man="1"/>
    <brk id="108" max="16383" man="1"/>
    <brk id="125" max="16383" man="1"/>
    <brk id="150" max="16383"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'X:\Temporaire\Détection signes vieillissement par ESMS\FAM\FAM CHEMIN VERT\[FI détection signes de vieillissement FAMCV version juin 2020 .xlsx]MENU'!#REF!</xm:f>
          </x14:formula1>
          <xm:sqref>D23:T23 U71:XFD73 U82:XFD88 U60:XFD63 U97:XFD101 U110:XFD118 U127:XFD128 U17:XFD27 U36:XFD40 U48:XFD52 U137:XFD143 U9:XFD12</xm:sqref>
        </x14:dataValidation>
        <x14:dataValidation type="list" allowBlank="1" showInputMessage="1" showErrorMessage="1">
          <x14:formula1>
            <xm:f>'U:\Stats PHV\ENQUETE VIEILLISSEMENT\FV HELIOS\[FV HELIOS grilles individuelles détection signes de vieillissement.xlsx]MENU'!#REF!</xm:f>
          </x14:formula1>
          <xm:sqref>D168:XFD168 D16:XFD16 N8:XFD8</xm:sqref>
        </x14:dataValidation>
        <x14:dataValidation type="list" allowBlank="1" showInputMessage="1" showErrorMessage="1">
          <x14:formula1>
            <xm:f>'GUIDE d''utilisation'!$A$121:$A$127</xm:f>
          </x14:formula1>
          <xm:sqref>D9:T9</xm:sqref>
        </x14:dataValidation>
        <x14:dataValidation type="list" allowBlank="1" showInputMessage="1" showErrorMessage="1">
          <x14:formula1>
            <xm:f>'GUIDE d''utilisation'!$A$139:$A$153</xm:f>
          </x14:formula1>
          <xm:sqref>D10:T10</xm:sqref>
        </x14:dataValidation>
        <x14:dataValidation type="list" allowBlank="1" showInputMessage="1" showErrorMessage="1">
          <x14:formula1>
            <xm:f>'GUIDE d''utilisation'!$A$129:$A$134</xm:f>
          </x14:formula1>
          <xm:sqref>D11:T11</xm:sqref>
        </x14:dataValidation>
        <x14:dataValidation type="list" allowBlank="1" showInputMessage="1" showErrorMessage="1">
          <x14:formula1>
            <xm:f>'GUIDE d''utilisation'!$A$156:$A$164</xm:f>
          </x14:formula1>
          <xm:sqref>D12:T12</xm:sqref>
        </x14:dataValidation>
        <x14:dataValidation type="list" allowBlank="1" showInputMessage="1" showErrorMessage="1">
          <x14:formula1>
            <xm:f>'GUIDE d''utilisation'!$A$136:$A$137</xm:f>
          </x14:formula1>
          <xm:sqref>D8</xm:sqref>
        </x14:dataValidation>
        <x14:dataValidation type="list" allowBlank="1" showInputMessage="1" showErrorMessage="1">
          <x14:formula1>
            <xm:f>'GUIDE d''utilisation'!$B$168:$B$172</xm:f>
          </x14:formula1>
          <xm:sqref>D97:T101</xm:sqref>
        </x14:dataValidation>
        <x14:dataValidation type="list" allowBlank="1" showInputMessage="1" showErrorMessage="1">
          <x14:formula1>
            <xm:f>'GUIDE d''utilisation'!$B$168:$B$172</xm:f>
          </x14:formula1>
          <xm:sqref>D82:T88</xm:sqref>
        </x14:dataValidation>
        <x14:dataValidation type="list" allowBlank="1" showInputMessage="1" showErrorMessage="1">
          <x14:formula1>
            <xm:f>'GUIDE d''utilisation'!$B$168:$B$172</xm:f>
          </x14:formula1>
          <xm:sqref>D60:T63</xm:sqref>
        </x14:dataValidation>
        <x14:dataValidation type="list" allowBlank="1" showInputMessage="1" showErrorMessage="1">
          <x14:formula1>
            <xm:f>'GUIDE d''utilisation'!$A$168:$A$171</xm:f>
          </x14:formula1>
          <xm:sqref>D71:T73</xm:sqref>
        </x14:dataValidation>
        <x14:dataValidation type="list" allowBlank="1" showInputMessage="1" showErrorMessage="1">
          <x14:formula1>
            <xm:f>'GUIDE d''utilisation'!$A$168:$A$171</xm:f>
          </x14:formula1>
          <xm:sqref>D110:T118</xm:sqref>
        </x14:dataValidation>
        <x14:dataValidation type="list" allowBlank="1" showInputMessage="1" showErrorMessage="1">
          <x14:formula1>
            <xm:f>'GUIDE d''utilisation'!$A$168:$A$171</xm:f>
          </x14:formula1>
          <xm:sqref>D127:T128</xm:sqref>
        </x14:dataValidation>
        <x14:dataValidation type="list" allowBlank="1" showInputMessage="1" showErrorMessage="1">
          <x14:formula1>
            <xm:f>'GUIDE d''utilisation'!$A$168:$A$171</xm:f>
          </x14:formula1>
          <xm:sqref>D137:T143</xm:sqref>
        </x14:dataValidation>
        <x14:dataValidation type="list" allowBlank="1" showInputMessage="1" showErrorMessage="1">
          <x14:formula1>
            <xm:f>'GUIDE d''utilisation'!$B$168:$B$173</xm:f>
          </x14:formula1>
          <xm:sqref>D17:T22</xm:sqref>
        </x14:dataValidation>
        <x14:dataValidation type="list" allowBlank="1" showInputMessage="1" showErrorMessage="1">
          <x14:formula1>
            <xm:f>'GUIDE d''utilisation'!$B$168:$B$173</xm:f>
          </x14:formula1>
          <xm:sqref>D24:T27</xm:sqref>
        </x14:dataValidation>
        <x14:dataValidation type="list" allowBlank="1" showInputMessage="1" showErrorMessage="1">
          <x14:formula1>
            <xm:f>'GUIDE d''utilisation'!$B$168:$B$173</xm:f>
          </x14:formula1>
          <xm:sqref>D36:T40</xm:sqref>
        </x14:dataValidation>
        <x14:dataValidation type="list" allowBlank="1" showInputMessage="1" showErrorMessage="1">
          <x14:formula1>
            <xm:f>'GUIDE d''utilisation'!$B$168:$B$173</xm:f>
          </x14:formula1>
          <xm:sqref>D48:T52</xm:sqref>
        </x14:dataValidation>
        <x14:dataValidation type="list" allowBlank="1" showInputMessage="1" showErrorMessage="1">
          <x14:formula1>
            <xm:f>'GUIDE d''utilisation'!$B$168:$B$173</xm:f>
          </x14:formula1>
          <xm:sqref>D97:T101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GUIDE d'utilisation</vt:lpstr>
      <vt:lpstr>Exemple de saisie</vt:lpstr>
      <vt:lpstr>TRAME GRILLE</vt:lpstr>
      <vt:lpstr>'TRAME GRILLE'!Zone_d_impression</vt:lpstr>
    </vt:vector>
  </TitlesOfParts>
  <Company>SCALAIR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Kinet-l</dc:creator>
  <cp:lastModifiedBy>Kinet-l</cp:lastModifiedBy>
  <cp:lastPrinted>2022-11-22T10:34:26Z</cp:lastPrinted>
  <dcterms:created xsi:type="dcterms:W3CDTF">2022-09-29T12:44:14Z</dcterms:created>
  <dcterms:modified xsi:type="dcterms:W3CDTF">2024-12-24T09:30:21Z</dcterms:modified>
</cp:coreProperties>
</file>